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155" windowHeight="12300"/>
  </bookViews>
  <sheets>
    <sheet name="Reconciling" sheetId="1" r:id="rId1"/>
  </sheets>
  <externalReferences>
    <externalReference r:id="rId2"/>
  </externalReferences>
  <definedNames>
    <definedName name="_xlnm.Print_Area" localSheetId="0">Reconciling!$T$3:$AA$207</definedName>
    <definedName name="Sch_I_Full" localSheetId="0">Reconciling!$A$1:$R$230</definedName>
    <definedName name="Sch_I_Full">#REF!</definedName>
    <definedName name="Sch_I_Recon" localSheetId="0">Reconciling!$T$4:$AA$205</definedName>
    <definedName name="Sch_I_Recon">#REF!</definedName>
    <definedName name="Sch_I_Regular" localSheetId="0">Reconciling!$A$1:$O$230</definedName>
    <definedName name="Sch_I_Regular">#REF!</definedName>
    <definedName name="Sch_II_Full" localSheetId="0">Reconciling!$A$231:$R$273</definedName>
    <definedName name="Sch_II_Full">#REF!</definedName>
    <definedName name="Sch_II_Recon" localSheetId="0">Reconciling!$T$234:$AA$250</definedName>
    <definedName name="Sch_II_Recon">#REF!</definedName>
    <definedName name="Sch_II_Regular" localSheetId="0">Reconciling!$A$231:$O$273</definedName>
    <definedName name="Sch_II_Regular">#REF!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um" localSheetId="0" hidden="1">0</definedName>
    <definedName name="solver_nwt" localSheetId="0" hidden="1">1</definedName>
    <definedName name="solver_opt" localSheetId="0" hidden="1">Reconciling!$J$273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216" i="1"/>
  <c r="J218" s="1"/>
  <c r="J215"/>
  <c r="J217" s="1"/>
  <c r="F211"/>
  <c r="I204"/>
  <c r="Q204" s="1"/>
  <c r="F204"/>
  <c r="H204" s="1"/>
  <c r="Q203"/>
  <c r="R203" s="1"/>
  <c r="K203"/>
  <c r="L203" s="1"/>
  <c r="I203"/>
  <c r="H203"/>
  <c r="F203"/>
  <c r="F205" s="1"/>
  <c r="Y201"/>
  <c r="AA201" s="1"/>
  <c r="X201"/>
  <c r="Z201" s="1"/>
  <c r="I201"/>
  <c r="J201" s="1"/>
  <c r="H201"/>
  <c r="H205" s="1"/>
  <c r="F201"/>
  <c r="F202" s="1"/>
  <c r="I199"/>
  <c r="Q199" s="1"/>
  <c r="H199"/>
  <c r="F199"/>
  <c r="I198"/>
  <c r="Q198" s="1"/>
  <c r="H198"/>
  <c r="H202" s="1"/>
  <c r="F198"/>
  <c r="I197"/>
  <c r="Q197" s="1"/>
  <c r="H197"/>
  <c r="F197"/>
  <c r="I196"/>
  <c r="Q196" s="1"/>
  <c r="H196"/>
  <c r="H200" s="1"/>
  <c r="F196"/>
  <c r="F200" s="1"/>
  <c r="J194"/>
  <c r="I194"/>
  <c r="Q194" s="1"/>
  <c r="H194"/>
  <c r="F194"/>
  <c r="I193"/>
  <c r="J193" s="1"/>
  <c r="H193"/>
  <c r="F193"/>
  <c r="I192"/>
  <c r="J192" s="1"/>
  <c r="H192"/>
  <c r="F192"/>
  <c r="I191"/>
  <c r="J191" s="1"/>
  <c r="J195" s="1"/>
  <c r="H191"/>
  <c r="H195" s="1"/>
  <c r="F191"/>
  <c r="F195" s="1"/>
  <c r="J189"/>
  <c r="I189"/>
  <c r="Q189" s="1"/>
  <c r="H189"/>
  <c r="F189"/>
  <c r="J188"/>
  <c r="J190" s="1"/>
  <c r="I188"/>
  <c r="Q188" s="1"/>
  <c r="H188"/>
  <c r="H190" s="1"/>
  <c r="F188"/>
  <c r="F190" s="1"/>
  <c r="I186"/>
  <c r="J186" s="1"/>
  <c r="H186"/>
  <c r="F186"/>
  <c r="I185"/>
  <c r="J185" s="1"/>
  <c r="H185"/>
  <c r="F185"/>
  <c r="I184"/>
  <c r="J184" s="1"/>
  <c r="H184"/>
  <c r="F184"/>
  <c r="I183"/>
  <c r="J183" s="1"/>
  <c r="H183"/>
  <c r="F183"/>
  <c r="I182"/>
  <c r="J182" s="1"/>
  <c r="H182"/>
  <c r="F182"/>
  <c r="I181"/>
  <c r="J181" s="1"/>
  <c r="J187" s="1"/>
  <c r="H181"/>
  <c r="H187" s="1"/>
  <c r="F181"/>
  <c r="F187" s="1"/>
  <c r="I174"/>
  <c r="J174" s="1"/>
  <c r="H174"/>
  <c r="F174"/>
  <c r="I173"/>
  <c r="J173" s="1"/>
  <c r="H173"/>
  <c r="F173"/>
  <c r="I172"/>
  <c r="J172" s="1"/>
  <c r="H172"/>
  <c r="F172"/>
  <c r="I171"/>
  <c r="J171" s="1"/>
  <c r="H171"/>
  <c r="F171"/>
  <c r="I170"/>
  <c r="J170" s="1"/>
  <c r="H170"/>
  <c r="F170"/>
  <c r="I169"/>
  <c r="J169" s="1"/>
  <c r="H169"/>
  <c r="F169"/>
  <c r="I168"/>
  <c r="J168" s="1"/>
  <c r="H168"/>
  <c r="F168"/>
  <c r="I167"/>
  <c r="J167" s="1"/>
  <c r="H167"/>
  <c r="F167"/>
  <c r="I166"/>
  <c r="J166" s="1"/>
  <c r="H166"/>
  <c r="F166"/>
  <c r="I165"/>
  <c r="J165" s="1"/>
  <c r="H165"/>
  <c r="F165"/>
  <c r="I164"/>
  <c r="J164" s="1"/>
  <c r="H164"/>
  <c r="F164"/>
  <c r="I163"/>
  <c r="J163" s="1"/>
  <c r="H163"/>
  <c r="F163"/>
  <c r="I162"/>
  <c r="J162" s="1"/>
  <c r="H162"/>
  <c r="F162"/>
  <c r="I158"/>
  <c r="J158" s="1"/>
  <c r="H158"/>
  <c r="F158"/>
  <c r="I157"/>
  <c r="J157" s="1"/>
  <c r="H157"/>
  <c r="F157"/>
  <c r="I156"/>
  <c r="J156" s="1"/>
  <c r="H156"/>
  <c r="F156"/>
  <c r="I155"/>
  <c r="J155" s="1"/>
  <c r="H155"/>
  <c r="F155"/>
  <c r="I154"/>
  <c r="J154" s="1"/>
  <c r="H154"/>
  <c r="F154"/>
  <c r="I153"/>
  <c r="J153" s="1"/>
  <c r="H153"/>
  <c r="F153"/>
  <c r="I152"/>
  <c r="K152" s="1"/>
  <c r="H152"/>
  <c r="F152"/>
  <c r="I151"/>
  <c r="Q151" s="1"/>
  <c r="H151"/>
  <c r="F151"/>
  <c r="I150"/>
  <c r="Q150" s="1"/>
  <c r="H150"/>
  <c r="F150"/>
  <c r="I149"/>
  <c r="Q149" s="1"/>
  <c r="H149"/>
  <c r="F149"/>
  <c r="I148"/>
  <c r="Q148" s="1"/>
  <c r="H148"/>
  <c r="F148"/>
  <c r="I147"/>
  <c r="Q147" s="1"/>
  <c r="H147"/>
  <c r="F147"/>
  <c r="I145"/>
  <c r="Q145" s="1"/>
  <c r="H145"/>
  <c r="F145"/>
  <c r="I144"/>
  <c r="Q144" s="1"/>
  <c r="H144"/>
  <c r="F144"/>
  <c r="I141"/>
  <c r="Q141" s="1"/>
  <c r="H141"/>
  <c r="F141"/>
  <c r="I140"/>
  <c r="Q140" s="1"/>
  <c r="H140"/>
  <c r="F140"/>
  <c r="I138"/>
  <c r="Q138" s="1"/>
  <c r="H138"/>
  <c r="F138"/>
  <c r="I137"/>
  <c r="Q137" s="1"/>
  <c r="H137"/>
  <c r="F137"/>
  <c r="I136"/>
  <c r="Q136" s="1"/>
  <c r="H136"/>
  <c r="F136"/>
  <c r="I135"/>
  <c r="Q135" s="1"/>
  <c r="H135"/>
  <c r="F135"/>
  <c r="I133"/>
  <c r="Q133" s="1"/>
  <c r="H133"/>
  <c r="F133"/>
  <c r="I131"/>
  <c r="Q131" s="1"/>
  <c r="H131"/>
  <c r="F131"/>
  <c r="I130"/>
  <c r="Q130" s="1"/>
  <c r="H130"/>
  <c r="F130"/>
  <c r="I129"/>
  <c r="Q129" s="1"/>
  <c r="H129"/>
  <c r="F129"/>
  <c r="I128"/>
  <c r="Q128" s="1"/>
  <c r="H128"/>
  <c r="F128"/>
  <c r="I127"/>
  <c r="Q127" s="1"/>
  <c r="H127"/>
  <c r="F127"/>
  <c r="I126"/>
  <c r="Q126" s="1"/>
  <c r="H126"/>
  <c r="F126"/>
  <c r="I125"/>
  <c r="Q125" s="1"/>
  <c r="H125"/>
  <c r="F125"/>
  <c r="I124"/>
  <c r="Q124" s="1"/>
  <c r="H124"/>
  <c r="F124"/>
  <c r="I123"/>
  <c r="Q123" s="1"/>
  <c r="H123"/>
  <c r="F123"/>
  <c r="I122"/>
  <c r="Q122" s="1"/>
  <c r="H122"/>
  <c r="F122"/>
  <c r="I121"/>
  <c r="Q121" s="1"/>
  <c r="H121"/>
  <c r="F121"/>
  <c r="I120"/>
  <c r="Q120" s="1"/>
  <c r="H120"/>
  <c r="F120"/>
  <c r="I119"/>
  <c r="Q119" s="1"/>
  <c r="H119"/>
  <c r="F119"/>
  <c r="I118"/>
  <c r="Q118" s="1"/>
  <c r="H118"/>
  <c r="F118"/>
  <c r="I117"/>
  <c r="Q117" s="1"/>
  <c r="H117"/>
  <c r="F117"/>
  <c r="I115"/>
  <c r="Q115" s="1"/>
  <c r="H115"/>
  <c r="F115"/>
  <c r="I114"/>
  <c r="Q114" s="1"/>
  <c r="H114"/>
  <c r="F114"/>
  <c r="I113"/>
  <c r="Q113" s="1"/>
  <c r="H113"/>
  <c r="F113"/>
  <c r="I112"/>
  <c r="Q112" s="1"/>
  <c r="H112"/>
  <c r="F112"/>
  <c r="I111"/>
  <c r="Q111" s="1"/>
  <c r="H111"/>
  <c r="F111"/>
  <c r="I109"/>
  <c r="Q109" s="1"/>
  <c r="H109"/>
  <c r="F109"/>
  <c r="I108"/>
  <c r="Q108" s="1"/>
  <c r="H108"/>
  <c r="F108"/>
  <c r="I107"/>
  <c r="Q107" s="1"/>
  <c r="H107"/>
  <c r="F107"/>
  <c r="I103"/>
  <c r="K103" s="1"/>
  <c r="H103"/>
  <c r="F103"/>
  <c r="I102"/>
  <c r="J102" s="1"/>
  <c r="H102"/>
  <c r="F102"/>
  <c r="I100"/>
  <c r="J100" s="1"/>
  <c r="H100"/>
  <c r="F100"/>
  <c r="I99"/>
  <c r="J99" s="1"/>
  <c r="H99"/>
  <c r="F99"/>
  <c r="J98"/>
  <c r="I98"/>
  <c r="Q98" s="1"/>
  <c r="H98"/>
  <c r="F98"/>
  <c r="J97"/>
  <c r="I97"/>
  <c r="Q97" s="1"/>
  <c r="H97"/>
  <c r="F97"/>
  <c r="J96"/>
  <c r="I96"/>
  <c r="Q96" s="1"/>
  <c r="H96"/>
  <c r="F96"/>
  <c r="J95"/>
  <c r="I95"/>
  <c r="Q95" s="1"/>
  <c r="H95"/>
  <c r="F95"/>
  <c r="J94"/>
  <c r="I94"/>
  <c r="Q94" s="1"/>
  <c r="H94"/>
  <c r="F94"/>
  <c r="J93"/>
  <c r="I93"/>
  <c r="Q93" s="1"/>
  <c r="H93"/>
  <c r="H175" s="1"/>
  <c r="F93"/>
  <c r="F175" s="1"/>
  <c r="I89"/>
  <c r="J89" s="1"/>
  <c r="H89"/>
  <c r="F89"/>
  <c r="I88"/>
  <c r="J88" s="1"/>
  <c r="H88"/>
  <c r="F88"/>
  <c r="I76"/>
  <c r="J76" s="1"/>
  <c r="H76"/>
  <c r="F76"/>
  <c r="I75"/>
  <c r="J75" s="1"/>
  <c r="H75"/>
  <c r="F75"/>
  <c r="I74"/>
  <c r="J74" s="1"/>
  <c r="H74"/>
  <c r="F74"/>
  <c r="I73"/>
  <c r="J73" s="1"/>
  <c r="H73"/>
  <c r="F73"/>
  <c r="I72"/>
  <c r="J72" s="1"/>
  <c r="H72"/>
  <c r="F72"/>
  <c r="I71"/>
  <c r="J71" s="1"/>
  <c r="H71"/>
  <c r="F71"/>
  <c r="I70"/>
  <c r="J70" s="1"/>
  <c r="H70"/>
  <c r="F70"/>
  <c r="I69"/>
  <c r="J69" s="1"/>
  <c r="H69"/>
  <c r="F69"/>
  <c r="I68"/>
  <c r="J68" s="1"/>
  <c r="H68"/>
  <c r="F68"/>
  <c r="I67"/>
  <c r="J67" s="1"/>
  <c r="H67"/>
  <c r="F67"/>
  <c r="I66"/>
  <c r="J66" s="1"/>
  <c r="H66"/>
  <c r="F66"/>
  <c r="I64"/>
  <c r="J64" s="1"/>
  <c r="H64"/>
  <c r="F64"/>
  <c r="I62"/>
  <c r="J62" s="1"/>
  <c r="H62"/>
  <c r="F62"/>
  <c r="I61"/>
  <c r="J61" s="1"/>
  <c r="H61"/>
  <c r="F61"/>
  <c r="I60"/>
  <c r="J60" s="1"/>
  <c r="H60"/>
  <c r="F60"/>
  <c r="I59"/>
  <c r="J59" s="1"/>
  <c r="H59"/>
  <c r="F59"/>
  <c r="I58"/>
  <c r="J58" s="1"/>
  <c r="H58"/>
  <c r="F58"/>
  <c r="I57"/>
  <c r="J57" s="1"/>
  <c r="H57"/>
  <c r="F57"/>
  <c r="K55"/>
  <c r="L55" s="1"/>
  <c r="J55"/>
  <c r="J54"/>
  <c r="I54"/>
  <c r="Q54" s="1"/>
  <c r="H54"/>
  <c r="F54"/>
  <c r="L53"/>
  <c r="K53"/>
  <c r="J53"/>
  <c r="I52"/>
  <c r="J52" s="1"/>
  <c r="H52"/>
  <c r="F52"/>
  <c r="I51"/>
  <c r="J51" s="1"/>
  <c r="H51"/>
  <c r="F51"/>
  <c r="I50"/>
  <c r="J50" s="1"/>
  <c r="H50"/>
  <c r="F50"/>
  <c r="I49"/>
  <c r="J49" s="1"/>
  <c r="H49"/>
  <c r="F49"/>
  <c r="I48"/>
  <c r="J48" s="1"/>
  <c r="H48"/>
  <c r="F48"/>
  <c r="I47"/>
  <c r="J47" s="1"/>
  <c r="H47"/>
  <c r="F47"/>
  <c r="I46"/>
  <c r="J46" s="1"/>
  <c r="H46"/>
  <c r="F46"/>
  <c r="I45"/>
  <c r="J45" s="1"/>
  <c r="H45"/>
  <c r="F45"/>
  <c r="I44"/>
  <c r="J44" s="1"/>
  <c r="H44"/>
  <c r="F44"/>
  <c r="I43"/>
  <c r="J43" s="1"/>
  <c r="H43"/>
  <c r="F43"/>
  <c r="I42"/>
  <c r="J42" s="1"/>
  <c r="H42"/>
  <c r="F42"/>
  <c r="I41"/>
  <c r="J41" s="1"/>
  <c r="H41"/>
  <c r="F41"/>
  <c r="I39"/>
  <c r="J39" s="1"/>
  <c r="H39"/>
  <c r="F39"/>
  <c r="I38"/>
  <c r="J38" s="1"/>
  <c r="H38"/>
  <c r="F38"/>
  <c r="I37"/>
  <c r="J37" s="1"/>
  <c r="H37"/>
  <c r="F37"/>
  <c r="I36"/>
  <c r="J36" s="1"/>
  <c r="H36"/>
  <c r="F36"/>
  <c r="J35"/>
  <c r="I35"/>
  <c r="Q35" s="1"/>
  <c r="H35"/>
  <c r="F35"/>
  <c r="J34"/>
  <c r="I34"/>
  <c r="Q34" s="1"/>
  <c r="H34"/>
  <c r="F34"/>
  <c r="J33"/>
  <c r="I33"/>
  <c r="Q33" s="1"/>
  <c r="H33"/>
  <c r="F33"/>
  <c r="J32"/>
  <c r="I32"/>
  <c r="Q32" s="1"/>
  <c r="H32"/>
  <c r="F32"/>
  <c r="J30"/>
  <c r="I30"/>
  <c r="Q30" s="1"/>
  <c r="H30"/>
  <c r="F30"/>
  <c r="J28"/>
  <c r="I28"/>
  <c r="Q28" s="1"/>
  <c r="H28"/>
  <c r="F28"/>
  <c r="J27"/>
  <c r="I27"/>
  <c r="Q27" s="1"/>
  <c r="H27"/>
  <c r="F27"/>
  <c r="J26"/>
  <c r="I26"/>
  <c r="Q26" s="1"/>
  <c r="H26"/>
  <c r="F26"/>
  <c r="J25"/>
  <c r="I25"/>
  <c r="Q25" s="1"/>
  <c r="H25"/>
  <c r="F25"/>
  <c r="J23"/>
  <c r="I23"/>
  <c r="K23" s="1"/>
  <c r="H23"/>
  <c r="F23"/>
  <c r="J22"/>
  <c r="I22"/>
  <c r="K22" s="1"/>
  <c r="H22"/>
  <c r="F22"/>
  <c r="J21"/>
  <c r="I21"/>
  <c r="K21" s="1"/>
  <c r="H21"/>
  <c r="F21"/>
  <c r="J20"/>
  <c r="I20"/>
  <c r="K20" s="1"/>
  <c r="H20"/>
  <c r="F20"/>
  <c r="J19"/>
  <c r="I19"/>
  <c r="K19" s="1"/>
  <c r="H19"/>
  <c r="F19"/>
  <c r="J18"/>
  <c r="I18"/>
  <c r="K18" s="1"/>
  <c r="H18"/>
  <c r="F18"/>
  <c r="J16"/>
  <c r="I16"/>
  <c r="K16" s="1"/>
  <c r="H16"/>
  <c r="F16"/>
  <c r="J15"/>
  <c r="I15"/>
  <c r="K15" s="1"/>
  <c r="H15"/>
  <c r="F15"/>
  <c r="J14"/>
  <c r="I14"/>
  <c r="K14" s="1"/>
  <c r="H14"/>
  <c r="F14"/>
  <c r="J12"/>
  <c r="I12"/>
  <c r="K12" s="1"/>
  <c r="H12"/>
  <c r="F12"/>
  <c r="J11"/>
  <c r="I11"/>
  <c r="K11" s="1"/>
  <c r="H11"/>
  <c r="F11"/>
  <c r="J10"/>
  <c r="I10"/>
  <c r="K10" s="1"/>
  <c r="H10"/>
  <c r="F10"/>
  <c r="J9"/>
  <c r="I9"/>
  <c r="K9" s="1"/>
  <c r="H9"/>
  <c r="F9"/>
  <c r="J8"/>
  <c r="J90" s="1"/>
  <c r="I8"/>
  <c r="K8" s="1"/>
  <c r="H8"/>
  <c r="F8"/>
  <c r="X54" l="1"/>
  <c r="Z54" s="1"/>
  <c r="Y54"/>
  <c r="AA54" s="1"/>
  <c r="R54"/>
  <c r="Y93"/>
  <c r="AA93" s="1"/>
  <c r="R93"/>
  <c r="X93"/>
  <c r="Z93" s="1"/>
  <c r="Y94"/>
  <c r="AA94" s="1"/>
  <c r="R94"/>
  <c r="X94"/>
  <c r="Z94" s="1"/>
  <c r="Y95"/>
  <c r="AA95" s="1"/>
  <c r="R95"/>
  <c r="X95"/>
  <c r="Z95" s="1"/>
  <c r="Y96"/>
  <c r="AA96" s="1"/>
  <c r="R96"/>
  <c r="X96"/>
  <c r="Z96" s="1"/>
  <c r="Y97"/>
  <c r="AA97" s="1"/>
  <c r="R97"/>
  <c r="X97"/>
  <c r="Z97" s="1"/>
  <c r="Y98"/>
  <c r="AA98" s="1"/>
  <c r="R98"/>
  <c r="X98"/>
  <c r="Z98" s="1"/>
  <c r="L8"/>
  <c r="Q8"/>
  <c r="M8"/>
  <c r="L9"/>
  <c r="P9" s="1"/>
  <c r="Q9"/>
  <c r="M9"/>
  <c r="L10"/>
  <c r="P10" s="1"/>
  <c r="Q10"/>
  <c r="M10"/>
  <c r="L11"/>
  <c r="P11" s="1"/>
  <c r="Q11"/>
  <c r="M11"/>
  <c r="L12"/>
  <c r="P12" s="1"/>
  <c r="Q12"/>
  <c r="M12"/>
  <c r="L14"/>
  <c r="P14" s="1"/>
  <c r="Q14"/>
  <c r="M14"/>
  <c r="L15"/>
  <c r="P15" s="1"/>
  <c r="Q15"/>
  <c r="M15"/>
  <c r="L16"/>
  <c r="P16" s="1"/>
  <c r="Q16"/>
  <c r="M16"/>
  <c r="L18"/>
  <c r="P18" s="1"/>
  <c r="Q18"/>
  <c r="M18"/>
  <c r="L19"/>
  <c r="P19" s="1"/>
  <c r="Q19"/>
  <c r="M19"/>
  <c r="L20"/>
  <c r="P20" s="1"/>
  <c r="Q20"/>
  <c r="M20"/>
  <c r="L21"/>
  <c r="P21" s="1"/>
  <c r="Q21"/>
  <c r="M21"/>
  <c r="L22"/>
  <c r="P22" s="1"/>
  <c r="Q22"/>
  <c r="M22"/>
  <c r="L23"/>
  <c r="P23" s="1"/>
  <c r="Q23"/>
  <c r="M23"/>
  <c r="Y25"/>
  <c r="AA25" s="1"/>
  <c r="R25"/>
  <c r="X25"/>
  <c r="Z25" s="1"/>
  <c r="Y26"/>
  <c r="AA26" s="1"/>
  <c r="R26"/>
  <c r="X26"/>
  <c r="Z26" s="1"/>
  <c r="Y27"/>
  <c r="AA27" s="1"/>
  <c r="R27"/>
  <c r="X27"/>
  <c r="Z27" s="1"/>
  <c r="Y28"/>
  <c r="AA28" s="1"/>
  <c r="R28"/>
  <c r="X28"/>
  <c r="Z28" s="1"/>
  <c r="Y30"/>
  <c r="AA30" s="1"/>
  <c r="R30"/>
  <c r="X30"/>
  <c r="Z30" s="1"/>
  <c r="Y32"/>
  <c r="AA32" s="1"/>
  <c r="R32"/>
  <c r="X32"/>
  <c r="Z32" s="1"/>
  <c r="Y33"/>
  <c r="AA33" s="1"/>
  <c r="R33"/>
  <c r="X33"/>
  <c r="Z33" s="1"/>
  <c r="Y34"/>
  <c r="AA34" s="1"/>
  <c r="R34"/>
  <c r="X34"/>
  <c r="Z34" s="1"/>
  <c r="Y35"/>
  <c r="AA35" s="1"/>
  <c r="R35"/>
  <c r="X35"/>
  <c r="Z35" s="1"/>
  <c r="L103"/>
  <c r="P103" s="1"/>
  <c r="M103"/>
  <c r="X107"/>
  <c r="Z107" s="1"/>
  <c r="Y107"/>
  <c r="AA107" s="1"/>
  <c r="R107"/>
  <c r="X109"/>
  <c r="Z109" s="1"/>
  <c r="Y109"/>
  <c r="AA109" s="1"/>
  <c r="R109"/>
  <c r="X112"/>
  <c r="Z112" s="1"/>
  <c r="Y112"/>
  <c r="AA112" s="1"/>
  <c r="R112"/>
  <c r="X114"/>
  <c r="Z114" s="1"/>
  <c r="Y114"/>
  <c r="AA114" s="1"/>
  <c r="R114"/>
  <c r="X117"/>
  <c r="Z117" s="1"/>
  <c r="Y117"/>
  <c r="AA117" s="1"/>
  <c r="R117"/>
  <c r="X119"/>
  <c r="Z119" s="1"/>
  <c r="Y119"/>
  <c r="AA119" s="1"/>
  <c r="R119"/>
  <c r="X121"/>
  <c r="Z121" s="1"/>
  <c r="Y121"/>
  <c r="AA121" s="1"/>
  <c r="R121"/>
  <c r="X123"/>
  <c r="Z123" s="1"/>
  <c r="Y123"/>
  <c r="AA123" s="1"/>
  <c r="R123"/>
  <c r="X125"/>
  <c r="Z125" s="1"/>
  <c r="Y125"/>
  <c r="AA125" s="1"/>
  <c r="R125"/>
  <c r="X127"/>
  <c r="Z127" s="1"/>
  <c r="Y127"/>
  <c r="AA127" s="1"/>
  <c r="R127"/>
  <c r="X129"/>
  <c r="Z129" s="1"/>
  <c r="Y129"/>
  <c r="AA129" s="1"/>
  <c r="R129"/>
  <c r="X131"/>
  <c r="Z131" s="1"/>
  <c r="Y131"/>
  <c r="AA131" s="1"/>
  <c r="R131"/>
  <c r="X135"/>
  <c r="Z135" s="1"/>
  <c r="Y135"/>
  <c r="AA135" s="1"/>
  <c r="R135"/>
  <c r="X137"/>
  <c r="Z137" s="1"/>
  <c r="Y137"/>
  <c r="AA137" s="1"/>
  <c r="R137"/>
  <c r="X140"/>
  <c r="Z140" s="1"/>
  <c r="Y140"/>
  <c r="AA140" s="1"/>
  <c r="R140"/>
  <c r="X144"/>
  <c r="Z144" s="1"/>
  <c r="Y144"/>
  <c r="AA144" s="1"/>
  <c r="R144"/>
  <c r="X147"/>
  <c r="Z147" s="1"/>
  <c r="Y147"/>
  <c r="AA147" s="1"/>
  <c r="R147"/>
  <c r="X149"/>
  <c r="Z149" s="1"/>
  <c r="Y149"/>
  <c r="AA149" s="1"/>
  <c r="R149"/>
  <c r="X151"/>
  <c r="Z151" s="1"/>
  <c r="Y151"/>
  <c r="AA151" s="1"/>
  <c r="R151"/>
  <c r="K25"/>
  <c r="K26"/>
  <c r="K27"/>
  <c r="K28"/>
  <c r="K30"/>
  <c r="K32"/>
  <c r="K33"/>
  <c r="K34"/>
  <c r="K35"/>
  <c r="K36"/>
  <c r="Q36"/>
  <c r="K37"/>
  <c r="Q37"/>
  <c r="K38"/>
  <c r="Q38"/>
  <c r="K39"/>
  <c r="Q39"/>
  <c r="K41"/>
  <c r="Q41"/>
  <c r="K42"/>
  <c r="Q42"/>
  <c r="K43"/>
  <c r="Q43"/>
  <c r="K44"/>
  <c r="Q44"/>
  <c r="K45"/>
  <c r="Q45"/>
  <c r="K46"/>
  <c r="Q46"/>
  <c r="K47"/>
  <c r="Q47"/>
  <c r="K48"/>
  <c r="Q48"/>
  <c r="K49"/>
  <c r="Q49"/>
  <c r="K50"/>
  <c r="Q50"/>
  <c r="K51"/>
  <c r="Q51"/>
  <c r="K52"/>
  <c r="Q52"/>
  <c r="K57"/>
  <c r="Q57"/>
  <c r="K58"/>
  <c r="Q58"/>
  <c r="K59"/>
  <c r="Q59"/>
  <c r="K60"/>
  <c r="Q60"/>
  <c r="K61"/>
  <c r="Q61"/>
  <c r="K62"/>
  <c r="Q62"/>
  <c r="K64"/>
  <c r="Q64"/>
  <c r="K66"/>
  <c r="Q66"/>
  <c r="K67"/>
  <c r="Q67"/>
  <c r="K68"/>
  <c r="Q68"/>
  <c r="K69"/>
  <c r="Q69"/>
  <c r="K70"/>
  <c r="Q70"/>
  <c r="K71"/>
  <c r="Q71"/>
  <c r="K72"/>
  <c r="Q72"/>
  <c r="K73"/>
  <c r="Q73"/>
  <c r="K74"/>
  <c r="Q74"/>
  <c r="K75"/>
  <c r="Q75"/>
  <c r="K76"/>
  <c r="Q76"/>
  <c r="K88"/>
  <c r="Q88"/>
  <c r="K89"/>
  <c r="Q89"/>
  <c r="F90"/>
  <c r="F177" s="1"/>
  <c r="K93"/>
  <c r="K94"/>
  <c r="K95"/>
  <c r="K96"/>
  <c r="K97"/>
  <c r="K98"/>
  <c r="K99"/>
  <c r="Q99"/>
  <c r="K100"/>
  <c r="Q100"/>
  <c r="K102"/>
  <c r="Q102"/>
  <c r="Q103"/>
  <c r="J103"/>
  <c r="X108"/>
  <c r="Z108" s="1"/>
  <c r="Y108"/>
  <c r="AA108" s="1"/>
  <c r="R108"/>
  <c r="X111"/>
  <c r="Z111" s="1"/>
  <c r="Y111"/>
  <c r="AA111" s="1"/>
  <c r="R111"/>
  <c r="X113"/>
  <c r="Z113" s="1"/>
  <c r="Y113"/>
  <c r="AA113" s="1"/>
  <c r="R113"/>
  <c r="X115"/>
  <c r="Z115" s="1"/>
  <c r="Y115"/>
  <c r="AA115" s="1"/>
  <c r="R115"/>
  <c r="X118"/>
  <c r="Z118" s="1"/>
  <c r="Y118"/>
  <c r="AA118" s="1"/>
  <c r="R118"/>
  <c r="X120"/>
  <c r="Z120" s="1"/>
  <c r="Y120"/>
  <c r="AA120" s="1"/>
  <c r="R120"/>
  <c r="X122"/>
  <c r="Z122" s="1"/>
  <c r="Y122"/>
  <c r="AA122" s="1"/>
  <c r="R122"/>
  <c r="X124"/>
  <c r="Z124" s="1"/>
  <c r="Y124"/>
  <c r="AA124" s="1"/>
  <c r="R124"/>
  <c r="X126"/>
  <c r="Z126" s="1"/>
  <c r="Y126"/>
  <c r="AA126" s="1"/>
  <c r="R126"/>
  <c r="X128"/>
  <c r="Z128" s="1"/>
  <c r="Y128"/>
  <c r="AA128" s="1"/>
  <c r="R128"/>
  <c r="X130"/>
  <c r="Z130" s="1"/>
  <c r="Y130"/>
  <c r="AA130" s="1"/>
  <c r="R130"/>
  <c r="X133"/>
  <c r="Z133" s="1"/>
  <c r="Y133"/>
  <c r="AA133" s="1"/>
  <c r="R133"/>
  <c r="X136"/>
  <c r="Z136" s="1"/>
  <c r="Y136"/>
  <c r="AA136" s="1"/>
  <c r="R136"/>
  <c r="X138"/>
  <c r="Z138" s="1"/>
  <c r="Y138"/>
  <c r="AA138" s="1"/>
  <c r="R138"/>
  <c r="X141"/>
  <c r="Z141" s="1"/>
  <c r="Y141"/>
  <c r="AA141" s="1"/>
  <c r="R141"/>
  <c r="X145"/>
  <c r="Z145" s="1"/>
  <c r="Y145"/>
  <c r="AA145" s="1"/>
  <c r="R145"/>
  <c r="X148"/>
  <c r="Z148" s="1"/>
  <c r="Y148"/>
  <c r="AA148" s="1"/>
  <c r="R148"/>
  <c r="X150"/>
  <c r="Z150" s="1"/>
  <c r="Y150"/>
  <c r="AA150" s="1"/>
  <c r="R150"/>
  <c r="M152"/>
  <c r="L152"/>
  <c r="P152" s="1"/>
  <c r="K54"/>
  <c r="H90"/>
  <c r="R194"/>
  <c r="Y192"/>
  <c r="AA192" s="1"/>
  <c r="X192"/>
  <c r="Z192" s="1"/>
  <c r="Y194"/>
  <c r="AA194" s="1"/>
  <c r="R196"/>
  <c r="X194"/>
  <c r="Z194" s="1"/>
  <c r="X196"/>
  <c r="Z196" s="1"/>
  <c r="R198"/>
  <c r="Y196"/>
  <c r="AA196" s="1"/>
  <c r="J205"/>
  <c r="J202"/>
  <c r="P203"/>
  <c r="J107"/>
  <c r="J175" s="1"/>
  <c r="J108"/>
  <c r="J109"/>
  <c r="J111"/>
  <c r="J112"/>
  <c r="J113"/>
  <c r="J114"/>
  <c r="J115"/>
  <c r="J117"/>
  <c r="J118"/>
  <c r="J119"/>
  <c r="J120"/>
  <c r="J121"/>
  <c r="J122"/>
  <c r="J123"/>
  <c r="J124"/>
  <c r="J125"/>
  <c r="J126"/>
  <c r="J127"/>
  <c r="J128"/>
  <c r="J129"/>
  <c r="J130"/>
  <c r="J131"/>
  <c r="J133"/>
  <c r="J135"/>
  <c r="J136"/>
  <c r="J137"/>
  <c r="J138"/>
  <c r="J140"/>
  <c r="J141"/>
  <c r="J144"/>
  <c r="J145"/>
  <c r="J147"/>
  <c r="J148"/>
  <c r="J149"/>
  <c r="J150"/>
  <c r="J151"/>
  <c r="J152"/>
  <c r="Q152"/>
  <c r="K153"/>
  <c r="Q153"/>
  <c r="Y186"/>
  <c r="AA186" s="1"/>
  <c r="R188"/>
  <c r="X186"/>
  <c r="Z186" s="1"/>
  <c r="X187"/>
  <c r="Z187" s="1"/>
  <c r="R189"/>
  <c r="Y187"/>
  <c r="AA187" s="1"/>
  <c r="X195"/>
  <c r="Z195" s="1"/>
  <c r="R197"/>
  <c r="Y195"/>
  <c r="AA195" s="1"/>
  <c r="X197"/>
  <c r="Z197" s="1"/>
  <c r="R199"/>
  <c r="Y197"/>
  <c r="AA197" s="1"/>
  <c r="X202"/>
  <c r="Z202" s="1"/>
  <c r="R204"/>
  <c r="Y202"/>
  <c r="AA202" s="1"/>
  <c r="K107"/>
  <c r="K108"/>
  <c r="K109"/>
  <c r="K111"/>
  <c r="K112"/>
  <c r="K113"/>
  <c r="K114"/>
  <c r="K115"/>
  <c r="K117"/>
  <c r="K118"/>
  <c r="K119"/>
  <c r="K120"/>
  <c r="K121"/>
  <c r="K122"/>
  <c r="K123"/>
  <c r="K124"/>
  <c r="K125"/>
  <c r="K126"/>
  <c r="K127"/>
  <c r="K128"/>
  <c r="K129"/>
  <c r="K130"/>
  <c r="K131"/>
  <c r="K133"/>
  <c r="K135"/>
  <c r="K136"/>
  <c r="K137"/>
  <c r="K138"/>
  <c r="K140"/>
  <c r="K141"/>
  <c r="K144"/>
  <c r="K145"/>
  <c r="K147"/>
  <c r="K148"/>
  <c r="K149"/>
  <c r="K150"/>
  <c r="K151"/>
  <c r="K154"/>
  <c r="Q154"/>
  <c r="K155"/>
  <c r="Q155"/>
  <c r="K156"/>
  <c r="Q156"/>
  <c r="K157"/>
  <c r="Q157"/>
  <c r="K158"/>
  <c r="Q158"/>
  <c r="K162"/>
  <c r="Q162"/>
  <c r="K163"/>
  <c r="Q163"/>
  <c r="K164"/>
  <c r="Q164"/>
  <c r="K165"/>
  <c r="Q165"/>
  <c r="K166"/>
  <c r="Q166"/>
  <c r="K167"/>
  <c r="Q167"/>
  <c r="K168"/>
  <c r="Q168"/>
  <c r="K169"/>
  <c r="Q169"/>
  <c r="K170"/>
  <c r="Q170"/>
  <c r="K171"/>
  <c r="Q171"/>
  <c r="K172"/>
  <c r="Q172"/>
  <c r="K173"/>
  <c r="Q173"/>
  <c r="K174"/>
  <c r="Q174"/>
  <c r="K181"/>
  <c r="Q181"/>
  <c r="K182"/>
  <c r="Q182"/>
  <c r="K183"/>
  <c r="Q183"/>
  <c r="K184"/>
  <c r="Q184"/>
  <c r="K185"/>
  <c r="Q185"/>
  <c r="K186"/>
  <c r="Q186"/>
  <c r="K191"/>
  <c r="Q191"/>
  <c r="K192"/>
  <c r="Q192"/>
  <c r="K193"/>
  <c r="Q193"/>
  <c r="K194"/>
  <c r="J196"/>
  <c r="J200" s="1"/>
  <c r="J197"/>
  <c r="J198"/>
  <c r="J199"/>
  <c r="K201"/>
  <c r="L201" s="1"/>
  <c r="Q201"/>
  <c r="M203"/>
  <c r="K188"/>
  <c r="K189"/>
  <c r="K196"/>
  <c r="K197"/>
  <c r="K198"/>
  <c r="K199"/>
  <c r="K204"/>
  <c r="M199" l="1"/>
  <c r="L199"/>
  <c r="P199" s="1"/>
  <c r="M189"/>
  <c r="L189"/>
  <c r="P189" s="1"/>
  <c r="L202"/>
  <c r="M202" s="1"/>
  <c r="P201"/>
  <c r="M201"/>
  <c r="R192"/>
  <c r="Y190"/>
  <c r="AA190" s="1"/>
  <c r="X190"/>
  <c r="Z190" s="1"/>
  <c r="R186"/>
  <c r="Y184"/>
  <c r="AA184" s="1"/>
  <c r="X184"/>
  <c r="Z184" s="1"/>
  <c r="R185"/>
  <c r="Y183"/>
  <c r="AA183" s="1"/>
  <c r="X183"/>
  <c r="Z183" s="1"/>
  <c r="R184"/>
  <c r="Y182"/>
  <c r="AA182" s="1"/>
  <c r="X182"/>
  <c r="Z182" s="1"/>
  <c r="R182"/>
  <c r="Y180"/>
  <c r="AA180" s="1"/>
  <c r="X180"/>
  <c r="Z180" s="1"/>
  <c r="Y174"/>
  <c r="AA174" s="1"/>
  <c r="R174"/>
  <c r="X174"/>
  <c r="Z174" s="1"/>
  <c r="Y172"/>
  <c r="AA172" s="1"/>
  <c r="R172"/>
  <c r="X172"/>
  <c r="Z172" s="1"/>
  <c r="Y171"/>
  <c r="AA171" s="1"/>
  <c r="R171"/>
  <c r="X171"/>
  <c r="Z171" s="1"/>
  <c r="Y170"/>
  <c r="AA170" s="1"/>
  <c r="R170"/>
  <c r="X170"/>
  <c r="Z170" s="1"/>
  <c r="Y169"/>
  <c r="AA169" s="1"/>
  <c r="R169"/>
  <c r="X169"/>
  <c r="Z169" s="1"/>
  <c r="Y168"/>
  <c r="AA168" s="1"/>
  <c r="R168"/>
  <c r="X168"/>
  <c r="Z168" s="1"/>
  <c r="Y167"/>
  <c r="AA167" s="1"/>
  <c r="R167"/>
  <c r="X167"/>
  <c r="Z167" s="1"/>
  <c r="Y166"/>
  <c r="AA166" s="1"/>
  <c r="R166"/>
  <c r="X166"/>
  <c r="Z166" s="1"/>
  <c r="Y165"/>
  <c r="AA165" s="1"/>
  <c r="R165"/>
  <c r="X165"/>
  <c r="Z165" s="1"/>
  <c r="Y164"/>
  <c r="AA164" s="1"/>
  <c r="R164"/>
  <c r="X164"/>
  <c r="Z164" s="1"/>
  <c r="Y163"/>
  <c r="AA163" s="1"/>
  <c r="R163"/>
  <c r="X163"/>
  <c r="Z163" s="1"/>
  <c r="Y162"/>
  <c r="AA162" s="1"/>
  <c r="R162"/>
  <c r="X162"/>
  <c r="Z162" s="1"/>
  <c r="Y158"/>
  <c r="AA158" s="1"/>
  <c r="R158"/>
  <c r="X158"/>
  <c r="Z158" s="1"/>
  <c r="Y157"/>
  <c r="AA157" s="1"/>
  <c r="R157"/>
  <c r="X157"/>
  <c r="Z157" s="1"/>
  <c r="Y156"/>
  <c r="AA156" s="1"/>
  <c r="R156"/>
  <c r="X156"/>
  <c r="Z156" s="1"/>
  <c r="Y155"/>
  <c r="AA155" s="1"/>
  <c r="R155"/>
  <c r="X155"/>
  <c r="Z155" s="1"/>
  <c r="Y154"/>
  <c r="AA154" s="1"/>
  <c r="R154"/>
  <c r="X154"/>
  <c r="Z154" s="1"/>
  <c r="M151"/>
  <c r="L151"/>
  <c r="P151" s="1"/>
  <c r="M149"/>
  <c r="L149"/>
  <c r="P149" s="1"/>
  <c r="M147"/>
  <c r="L147"/>
  <c r="P147" s="1"/>
  <c r="M144"/>
  <c r="L144"/>
  <c r="P144" s="1"/>
  <c r="M140"/>
  <c r="L140"/>
  <c r="P140" s="1"/>
  <c r="M137"/>
  <c r="L137"/>
  <c r="P137" s="1"/>
  <c r="M135"/>
  <c r="L135"/>
  <c r="P135" s="1"/>
  <c r="M131"/>
  <c r="L131"/>
  <c r="P131" s="1"/>
  <c r="M129"/>
  <c r="L129"/>
  <c r="P129" s="1"/>
  <c r="M127"/>
  <c r="L127"/>
  <c r="P127" s="1"/>
  <c r="M125"/>
  <c r="L125"/>
  <c r="P125" s="1"/>
  <c r="M123"/>
  <c r="L123"/>
  <c r="P123" s="1"/>
  <c r="M121"/>
  <c r="L121"/>
  <c r="P121" s="1"/>
  <c r="M119"/>
  <c r="L119"/>
  <c r="P119" s="1"/>
  <c r="M117"/>
  <c r="L117"/>
  <c r="P117" s="1"/>
  <c r="M114"/>
  <c r="L114"/>
  <c r="P114" s="1"/>
  <c r="M112"/>
  <c r="L112"/>
  <c r="P112" s="1"/>
  <c r="M109"/>
  <c r="L109"/>
  <c r="P109" s="1"/>
  <c r="M107"/>
  <c r="L107"/>
  <c r="P107" s="1"/>
  <c r="L153"/>
  <c r="P153" s="1"/>
  <c r="M153"/>
  <c r="Y102"/>
  <c r="AA102" s="1"/>
  <c r="R102"/>
  <c r="X102"/>
  <c r="Z102" s="1"/>
  <c r="Y100"/>
  <c r="AA100" s="1"/>
  <c r="R100"/>
  <c r="X100"/>
  <c r="Z100" s="1"/>
  <c r="Y99"/>
  <c r="AA99" s="1"/>
  <c r="R99"/>
  <c r="X99"/>
  <c r="Z99" s="1"/>
  <c r="Z175" s="1"/>
  <c r="L98"/>
  <c r="P98" s="1"/>
  <c r="M98"/>
  <c r="L96"/>
  <c r="P96" s="1"/>
  <c r="M96"/>
  <c r="L94"/>
  <c r="P94" s="1"/>
  <c r="M94"/>
  <c r="L89"/>
  <c r="P89" s="1"/>
  <c r="M89"/>
  <c r="L88"/>
  <c r="P88" s="1"/>
  <c r="M88"/>
  <c r="L76"/>
  <c r="P76" s="1"/>
  <c r="M76"/>
  <c r="L75"/>
  <c r="P75" s="1"/>
  <c r="M75"/>
  <c r="L74"/>
  <c r="P74" s="1"/>
  <c r="M74"/>
  <c r="L73"/>
  <c r="P73" s="1"/>
  <c r="M73"/>
  <c r="L72"/>
  <c r="P72" s="1"/>
  <c r="M72"/>
  <c r="L71"/>
  <c r="P71" s="1"/>
  <c r="M71"/>
  <c r="L70"/>
  <c r="P70" s="1"/>
  <c r="M70"/>
  <c r="L69"/>
  <c r="P69" s="1"/>
  <c r="M69"/>
  <c r="L68"/>
  <c r="P68" s="1"/>
  <c r="M68"/>
  <c r="L67"/>
  <c r="P67" s="1"/>
  <c r="M67"/>
  <c r="L66"/>
  <c r="P66" s="1"/>
  <c r="M66"/>
  <c r="L64"/>
  <c r="P64" s="1"/>
  <c r="M64"/>
  <c r="L62"/>
  <c r="P62" s="1"/>
  <c r="M62"/>
  <c r="L61"/>
  <c r="P61" s="1"/>
  <c r="M61"/>
  <c r="L60"/>
  <c r="P60" s="1"/>
  <c r="M60"/>
  <c r="L59"/>
  <c r="P59" s="1"/>
  <c r="M59"/>
  <c r="L58"/>
  <c r="P58" s="1"/>
  <c r="M58"/>
  <c r="L57"/>
  <c r="P57" s="1"/>
  <c r="M57"/>
  <c r="L52"/>
  <c r="P52" s="1"/>
  <c r="M52"/>
  <c r="L51"/>
  <c r="P51" s="1"/>
  <c r="M51"/>
  <c r="L50"/>
  <c r="P50" s="1"/>
  <c r="M50"/>
  <c r="L49"/>
  <c r="P49" s="1"/>
  <c r="M49"/>
  <c r="L48"/>
  <c r="P48" s="1"/>
  <c r="M48"/>
  <c r="L47"/>
  <c r="P47" s="1"/>
  <c r="M47"/>
  <c r="L46"/>
  <c r="P46" s="1"/>
  <c r="M46"/>
  <c r="L45"/>
  <c r="P45" s="1"/>
  <c r="M45"/>
  <c r="L44"/>
  <c r="P44" s="1"/>
  <c r="M44"/>
  <c r="L43"/>
  <c r="P43" s="1"/>
  <c r="M43"/>
  <c r="L42"/>
  <c r="P42" s="1"/>
  <c r="M42"/>
  <c r="L41"/>
  <c r="P41" s="1"/>
  <c r="M41"/>
  <c r="L39"/>
  <c r="P39" s="1"/>
  <c r="M39"/>
  <c r="L38"/>
  <c r="P38" s="1"/>
  <c r="M38"/>
  <c r="L37"/>
  <c r="P37" s="1"/>
  <c r="M37"/>
  <c r="L36"/>
  <c r="P36" s="1"/>
  <c r="M36"/>
  <c r="L34"/>
  <c r="P34" s="1"/>
  <c r="M34"/>
  <c r="L32"/>
  <c r="P32" s="1"/>
  <c r="M32"/>
  <c r="L28"/>
  <c r="P28" s="1"/>
  <c r="M28"/>
  <c r="L26"/>
  <c r="P26" s="1"/>
  <c r="M26"/>
  <c r="Y22"/>
  <c r="AA22" s="1"/>
  <c r="R22"/>
  <c r="X22"/>
  <c r="Z22" s="1"/>
  <c r="Y20"/>
  <c r="AA20" s="1"/>
  <c r="R20"/>
  <c r="X20"/>
  <c r="Z20" s="1"/>
  <c r="Y18"/>
  <c r="AA18" s="1"/>
  <c r="R18"/>
  <c r="X18"/>
  <c r="Z18" s="1"/>
  <c r="Y15"/>
  <c r="AA15" s="1"/>
  <c r="R15"/>
  <c r="X15"/>
  <c r="Z15" s="1"/>
  <c r="Y12"/>
  <c r="AA12" s="1"/>
  <c r="R12"/>
  <c r="X12"/>
  <c r="Z12" s="1"/>
  <c r="Y10"/>
  <c r="AA10" s="1"/>
  <c r="R10"/>
  <c r="X10"/>
  <c r="Z10" s="1"/>
  <c r="Y8"/>
  <c r="AA8" s="1"/>
  <c r="R8"/>
  <c r="X8"/>
  <c r="Z8" s="1"/>
  <c r="J177"/>
  <c r="J206" s="1"/>
  <c r="F222" s="1"/>
  <c r="H177"/>
  <c r="H206" s="1"/>
  <c r="F206"/>
  <c r="M197"/>
  <c r="L197"/>
  <c r="P197" s="1"/>
  <c r="R193"/>
  <c r="Y191"/>
  <c r="AA191" s="1"/>
  <c r="X191"/>
  <c r="Z191" s="1"/>
  <c r="R191"/>
  <c r="X189"/>
  <c r="Z189" s="1"/>
  <c r="Y189"/>
  <c r="AA189" s="1"/>
  <c r="R183"/>
  <c r="Y181"/>
  <c r="AA181" s="1"/>
  <c r="X181"/>
  <c r="Z181" s="1"/>
  <c r="R181"/>
  <c r="Y179"/>
  <c r="AA179" s="1"/>
  <c r="X179"/>
  <c r="Z179" s="1"/>
  <c r="Z203" s="1"/>
  <c r="Y173"/>
  <c r="AA173" s="1"/>
  <c r="R173"/>
  <c r="X173"/>
  <c r="Z173" s="1"/>
  <c r="M204"/>
  <c r="L204"/>
  <c r="M198"/>
  <c r="L198"/>
  <c r="P198" s="1"/>
  <c r="M196"/>
  <c r="L196"/>
  <c r="M188"/>
  <c r="L188"/>
  <c r="R201"/>
  <c r="X199"/>
  <c r="Z199" s="1"/>
  <c r="Y199"/>
  <c r="AA199" s="1"/>
  <c r="L194"/>
  <c r="P194" s="1"/>
  <c r="M194"/>
  <c r="L193"/>
  <c r="P193" s="1"/>
  <c r="M193"/>
  <c r="L192"/>
  <c r="P192" s="1"/>
  <c r="M192"/>
  <c r="L191"/>
  <c r="M191"/>
  <c r="L186"/>
  <c r="P186" s="1"/>
  <c r="M186"/>
  <c r="L185"/>
  <c r="P185" s="1"/>
  <c r="M185"/>
  <c r="L184"/>
  <c r="P184" s="1"/>
  <c r="M184"/>
  <c r="L183"/>
  <c r="P183" s="1"/>
  <c r="M183"/>
  <c r="L182"/>
  <c r="P182" s="1"/>
  <c r="M182"/>
  <c r="L181"/>
  <c r="M181"/>
  <c r="L174"/>
  <c r="P174" s="1"/>
  <c r="M174"/>
  <c r="L173"/>
  <c r="P173" s="1"/>
  <c r="M173"/>
  <c r="L172"/>
  <c r="P172" s="1"/>
  <c r="M172"/>
  <c r="L171"/>
  <c r="P171" s="1"/>
  <c r="M171"/>
  <c r="L170"/>
  <c r="P170" s="1"/>
  <c r="M170"/>
  <c r="L169"/>
  <c r="P169" s="1"/>
  <c r="M169"/>
  <c r="L168"/>
  <c r="P168" s="1"/>
  <c r="M168"/>
  <c r="L167"/>
  <c r="P167" s="1"/>
  <c r="M167"/>
  <c r="L166"/>
  <c r="P166" s="1"/>
  <c r="M166"/>
  <c r="L165"/>
  <c r="P165" s="1"/>
  <c r="M165"/>
  <c r="L164"/>
  <c r="P164" s="1"/>
  <c r="M164"/>
  <c r="L163"/>
  <c r="P163" s="1"/>
  <c r="M163"/>
  <c r="L162"/>
  <c r="P162" s="1"/>
  <c r="M162"/>
  <c r="L158"/>
  <c r="P158" s="1"/>
  <c r="M158"/>
  <c r="L157"/>
  <c r="P157" s="1"/>
  <c r="M157"/>
  <c r="L156"/>
  <c r="P156" s="1"/>
  <c r="M156"/>
  <c r="L155"/>
  <c r="P155" s="1"/>
  <c r="M155"/>
  <c r="L154"/>
  <c r="P154" s="1"/>
  <c r="M154"/>
  <c r="M150"/>
  <c r="L150"/>
  <c r="P150" s="1"/>
  <c r="M148"/>
  <c r="L148"/>
  <c r="P148" s="1"/>
  <c r="M145"/>
  <c r="L145"/>
  <c r="P145" s="1"/>
  <c r="M141"/>
  <c r="L141"/>
  <c r="P141" s="1"/>
  <c r="M138"/>
  <c r="L138"/>
  <c r="P138" s="1"/>
  <c r="M136"/>
  <c r="L136"/>
  <c r="P136" s="1"/>
  <c r="M133"/>
  <c r="L133"/>
  <c r="P133" s="1"/>
  <c r="M130"/>
  <c r="L130"/>
  <c r="P130" s="1"/>
  <c r="M128"/>
  <c r="L128"/>
  <c r="P128" s="1"/>
  <c r="M126"/>
  <c r="L126"/>
  <c r="P126" s="1"/>
  <c r="M124"/>
  <c r="L124"/>
  <c r="P124" s="1"/>
  <c r="M122"/>
  <c r="L122"/>
  <c r="P122" s="1"/>
  <c r="M120"/>
  <c r="L120"/>
  <c r="P120" s="1"/>
  <c r="M118"/>
  <c r="L118"/>
  <c r="P118" s="1"/>
  <c r="M115"/>
  <c r="L115"/>
  <c r="P115" s="1"/>
  <c r="M113"/>
  <c r="L113"/>
  <c r="P113" s="1"/>
  <c r="M111"/>
  <c r="L111"/>
  <c r="P111" s="1"/>
  <c r="M108"/>
  <c r="L108"/>
  <c r="P108" s="1"/>
  <c r="Y153"/>
  <c r="AA153" s="1"/>
  <c r="R153"/>
  <c r="X153"/>
  <c r="Z153" s="1"/>
  <c r="Y152"/>
  <c r="AA152" s="1"/>
  <c r="R152"/>
  <c r="X152"/>
  <c r="Z152" s="1"/>
  <c r="M54"/>
  <c r="L54"/>
  <c r="P54" s="1"/>
  <c r="X103"/>
  <c r="Z103" s="1"/>
  <c r="Y103"/>
  <c r="AA103" s="1"/>
  <c r="R103"/>
  <c r="L102"/>
  <c r="P102" s="1"/>
  <c r="M102"/>
  <c r="L100"/>
  <c r="P100" s="1"/>
  <c r="M100"/>
  <c r="L99"/>
  <c r="P99" s="1"/>
  <c r="M99"/>
  <c r="L97"/>
  <c r="P97" s="1"/>
  <c r="M97"/>
  <c r="L95"/>
  <c r="P95" s="1"/>
  <c r="M95"/>
  <c r="L93"/>
  <c r="M93"/>
  <c r="Y89"/>
  <c r="AA89" s="1"/>
  <c r="R89"/>
  <c r="X89"/>
  <c r="Z89" s="1"/>
  <c r="Y88"/>
  <c r="AA88" s="1"/>
  <c r="R88"/>
  <c r="X88"/>
  <c r="Z88" s="1"/>
  <c r="Y76"/>
  <c r="AA76" s="1"/>
  <c r="R76"/>
  <c r="X76"/>
  <c r="Z76" s="1"/>
  <c r="Y75"/>
  <c r="AA75" s="1"/>
  <c r="R75"/>
  <c r="X75"/>
  <c r="Z75" s="1"/>
  <c r="Y74"/>
  <c r="AA74" s="1"/>
  <c r="R74"/>
  <c r="X74"/>
  <c r="Z74" s="1"/>
  <c r="Y73"/>
  <c r="AA73" s="1"/>
  <c r="R73"/>
  <c r="X73"/>
  <c r="Z73" s="1"/>
  <c r="Y72"/>
  <c r="AA72" s="1"/>
  <c r="R72"/>
  <c r="X72"/>
  <c r="Z72" s="1"/>
  <c r="Y71"/>
  <c r="AA71" s="1"/>
  <c r="R71"/>
  <c r="X71"/>
  <c r="Z71" s="1"/>
  <c r="Y70"/>
  <c r="AA70" s="1"/>
  <c r="R70"/>
  <c r="X70"/>
  <c r="Z70" s="1"/>
  <c r="Y69"/>
  <c r="AA69" s="1"/>
  <c r="R69"/>
  <c r="X69"/>
  <c r="Z69" s="1"/>
  <c r="Y68"/>
  <c r="AA68" s="1"/>
  <c r="R68"/>
  <c r="X68"/>
  <c r="Z68" s="1"/>
  <c r="Y67"/>
  <c r="AA67" s="1"/>
  <c r="R67"/>
  <c r="X67"/>
  <c r="Z67" s="1"/>
  <c r="Y66"/>
  <c r="AA66" s="1"/>
  <c r="R66"/>
  <c r="X66"/>
  <c r="Z66" s="1"/>
  <c r="Y64"/>
  <c r="AA64" s="1"/>
  <c r="R64"/>
  <c r="X64"/>
  <c r="Z64" s="1"/>
  <c r="Y62"/>
  <c r="AA62" s="1"/>
  <c r="R62"/>
  <c r="X62"/>
  <c r="Z62" s="1"/>
  <c r="Y61"/>
  <c r="AA61" s="1"/>
  <c r="R61"/>
  <c r="X61"/>
  <c r="Z61" s="1"/>
  <c r="Y60"/>
  <c r="AA60" s="1"/>
  <c r="R60"/>
  <c r="X60"/>
  <c r="Z60" s="1"/>
  <c r="Y59"/>
  <c r="AA59" s="1"/>
  <c r="R59"/>
  <c r="X59"/>
  <c r="Z59" s="1"/>
  <c r="Y58"/>
  <c r="AA58" s="1"/>
  <c r="R58"/>
  <c r="X58"/>
  <c r="Z58" s="1"/>
  <c r="Y57"/>
  <c r="AA57" s="1"/>
  <c r="R57"/>
  <c r="X57"/>
  <c r="Z57" s="1"/>
  <c r="Y52"/>
  <c r="AA52" s="1"/>
  <c r="R52"/>
  <c r="X52"/>
  <c r="Z52" s="1"/>
  <c r="Y51"/>
  <c r="AA51" s="1"/>
  <c r="R51"/>
  <c r="X51"/>
  <c r="Z51" s="1"/>
  <c r="Y50"/>
  <c r="AA50" s="1"/>
  <c r="R50"/>
  <c r="X50"/>
  <c r="Z50" s="1"/>
  <c r="Y49"/>
  <c r="AA49" s="1"/>
  <c r="R49"/>
  <c r="X49"/>
  <c r="Z49" s="1"/>
  <c r="Y48"/>
  <c r="AA48" s="1"/>
  <c r="R48"/>
  <c r="X48"/>
  <c r="Z48" s="1"/>
  <c r="Y47"/>
  <c r="AA47" s="1"/>
  <c r="R47"/>
  <c r="X47"/>
  <c r="Z47" s="1"/>
  <c r="Y46"/>
  <c r="AA46" s="1"/>
  <c r="R46"/>
  <c r="X46"/>
  <c r="Z46" s="1"/>
  <c r="Y45"/>
  <c r="AA45" s="1"/>
  <c r="R45"/>
  <c r="X45"/>
  <c r="Z45" s="1"/>
  <c r="Y44"/>
  <c r="AA44" s="1"/>
  <c r="R44"/>
  <c r="X44"/>
  <c r="Z44" s="1"/>
  <c r="Y43"/>
  <c r="AA43" s="1"/>
  <c r="R43"/>
  <c r="X43"/>
  <c r="Z43" s="1"/>
  <c r="Y42"/>
  <c r="AA42" s="1"/>
  <c r="R42"/>
  <c r="X42"/>
  <c r="Z42" s="1"/>
  <c r="Y41"/>
  <c r="AA41" s="1"/>
  <c r="R41"/>
  <c r="X41"/>
  <c r="Z41" s="1"/>
  <c r="Y39"/>
  <c r="AA39" s="1"/>
  <c r="R39"/>
  <c r="X39"/>
  <c r="Z39" s="1"/>
  <c r="Y38"/>
  <c r="AA38" s="1"/>
  <c r="R38"/>
  <c r="X38"/>
  <c r="Z38" s="1"/>
  <c r="Y37"/>
  <c r="AA37" s="1"/>
  <c r="R37"/>
  <c r="X37"/>
  <c r="Z37" s="1"/>
  <c r="Y36"/>
  <c r="AA36" s="1"/>
  <c r="R36"/>
  <c r="X36"/>
  <c r="Z36" s="1"/>
  <c r="L35"/>
  <c r="P35" s="1"/>
  <c r="M35"/>
  <c r="L33"/>
  <c r="P33" s="1"/>
  <c r="M33"/>
  <c r="L30"/>
  <c r="P30" s="1"/>
  <c r="M30"/>
  <c r="L27"/>
  <c r="P27" s="1"/>
  <c r="M27"/>
  <c r="L25"/>
  <c r="P25" s="1"/>
  <c r="M25"/>
  <c r="Y23"/>
  <c r="AA23" s="1"/>
  <c r="R23"/>
  <c r="X23"/>
  <c r="Z23" s="1"/>
  <c r="Y21"/>
  <c r="AA21" s="1"/>
  <c r="R21"/>
  <c r="X21"/>
  <c r="Z21" s="1"/>
  <c r="Y19"/>
  <c r="AA19" s="1"/>
  <c r="R19"/>
  <c r="X19"/>
  <c r="Z19" s="1"/>
  <c r="Y16"/>
  <c r="AA16" s="1"/>
  <c r="R16"/>
  <c r="X16"/>
  <c r="Z16" s="1"/>
  <c r="Y14"/>
  <c r="AA14" s="1"/>
  <c r="R14"/>
  <c r="X14"/>
  <c r="Z14" s="1"/>
  <c r="Y11"/>
  <c r="AA11" s="1"/>
  <c r="R11"/>
  <c r="X11"/>
  <c r="Z11" s="1"/>
  <c r="Y9"/>
  <c r="AA9" s="1"/>
  <c r="R9"/>
  <c r="X9"/>
  <c r="Z9" s="1"/>
  <c r="P8"/>
  <c r="AA175"/>
  <c r="P177" l="1"/>
  <c r="P90"/>
  <c r="P206" s="1"/>
  <c r="L175"/>
  <c r="M175" s="1"/>
  <c r="P93"/>
  <c r="P175" s="1"/>
  <c r="L187"/>
  <c r="M187" s="1"/>
  <c r="P181"/>
  <c r="L195"/>
  <c r="M195" s="1"/>
  <c r="P191"/>
  <c r="L190"/>
  <c r="M190" s="1"/>
  <c r="P188"/>
  <c r="L200"/>
  <c r="M200" s="1"/>
  <c r="P196"/>
  <c r="P204"/>
  <c r="L205"/>
  <c r="M205" s="1"/>
  <c r="Z206"/>
  <c r="Z90"/>
  <c r="AA90"/>
  <c r="L90"/>
  <c r="AA203"/>
  <c r="AA206" s="1"/>
  <c r="AA207" s="1"/>
  <c r="M90" l="1"/>
  <c r="L177"/>
  <c r="M177" s="1"/>
  <c r="L206" l="1"/>
  <c r="F213" l="1"/>
  <c r="F214" s="1"/>
  <c r="M206"/>
  <c r="F216" l="1"/>
  <c r="F219" s="1"/>
  <c r="F221"/>
  <c r="F224" s="1"/>
  <c r="F226" l="1"/>
  <c r="F228"/>
</calcChain>
</file>

<file path=xl/sharedStrings.xml><?xml version="1.0" encoding="utf-8"?>
<sst xmlns="http://schemas.openxmlformats.org/spreadsheetml/2006/main" count="981" uniqueCount="197">
  <si>
    <t>Lake Elmo Drive - Main Street to Wicks Lane</t>
  </si>
  <si>
    <t>C  I  T  Y    O  F    B  I  L  L  I  N  G  S</t>
  </si>
  <si>
    <t>P R O G R E S S   P A Y M E N T</t>
  </si>
  <si>
    <t>Work Order 08-21</t>
  </si>
  <si>
    <t>CONTRACTOR ESTIMATE NUMBER:</t>
  </si>
  <si>
    <t>ESTIMATE PERIOD:</t>
  </si>
  <si>
    <t>CONTRACTOR:  Riverside Sand &amp; Gravel</t>
  </si>
  <si>
    <t xml:space="preserve">SUBMITTED BY:  </t>
  </si>
  <si>
    <t>Riverside Sand &amp; Gravel</t>
  </si>
  <si>
    <t>DATE PREPARED:</t>
  </si>
  <si>
    <t>PROJECT:  W.O. 08-21 Lake Elmo Drive - Main St to Wicks Ln</t>
  </si>
  <si>
    <t>C. O. :  Seven (7) Reconciling (12/13/2010)</t>
  </si>
  <si>
    <t>Schedule 1</t>
  </si>
  <si>
    <t>C  O  N  T  R  A  C  T</t>
  </si>
  <si>
    <t>THIS  ESTIMATE</t>
  </si>
  <si>
    <t>PRIOR  ESTIMATES</t>
  </si>
  <si>
    <t>T O   D A T E</t>
  </si>
  <si>
    <t>UNIT</t>
  </si>
  <si>
    <t>Amount</t>
  </si>
  <si>
    <t>C.O. Unit</t>
  </si>
  <si>
    <t>Revised</t>
  </si>
  <si>
    <t>CMPLTE</t>
  </si>
  <si>
    <t>OverRun/</t>
  </si>
  <si>
    <t>Increase/</t>
  </si>
  <si>
    <t>Contract</t>
  </si>
  <si>
    <t>Quantity</t>
  </si>
  <si>
    <t>Dollar Amount</t>
  </si>
  <si>
    <t>ITEM</t>
  </si>
  <si>
    <t>DESCRIPTION</t>
  </si>
  <si>
    <t>QUANTITY</t>
  </si>
  <si>
    <t>UNIT PRICE</t>
  </si>
  <si>
    <t>AMOUNT</t>
  </si>
  <si>
    <t>% OF BID</t>
  </si>
  <si>
    <t>(X)</t>
  </si>
  <si>
    <t>(UnderRun)</t>
  </si>
  <si>
    <t>(Decrease)</t>
  </si>
  <si>
    <t>Increase / (Decrease)</t>
  </si>
  <si>
    <t>MOBILIZATION</t>
  </si>
  <si>
    <t>LS</t>
  </si>
  <si>
    <t>X</t>
  </si>
  <si>
    <t>TAXES, BONDS, AND INSURANCE</t>
  </si>
  <si>
    <t>TRAFFIC CONTROL</t>
  </si>
  <si>
    <t>CLEARING AND GRUBBING</t>
  </si>
  <si>
    <t>REMOVE PAVEMENT</t>
  </si>
  <si>
    <t>SY</t>
  </si>
  <si>
    <t>ITEM NOT USED IN THIS SCHEDULE</t>
  </si>
  <si>
    <t>REMOVE CURB AND GUTTER</t>
  </si>
  <si>
    <t>LF</t>
  </si>
  <si>
    <t>CONCRETE FLATWORK REMOVAL</t>
  </si>
  <si>
    <t>REMOVE STORM MANHOLE OR INLET</t>
  </si>
  <si>
    <t>EA</t>
  </si>
  <si>
    <t>REMOVE SIGNS</t>
  </si>
  <si>
    <t>REMOVE AND RESET PRIVATE SIGNS 15+60</t>
  </si>
  <si>
    <t>REMOVE AND RESET PRIVATE SIGNS 20+60</t>
  </si>
  <si>
    <t>REMOVE AND RESET PRIVATE SIGNS 27+20</t>
  </si>
  <si>
    <t>ADJUST MANHOLE</t>
  </si>
  <si>
    <t>ADJUST WATER VALVE</t>
  </si>
  <si>
    <t>ADJUST INLET</t>
  </si>
  <si>
    <t>ADJUST FIRE HYDRANT</t>
  </si>
  <si>
    <t>RELOCATE CURB STOP</t>
  </si>
  <si>
    <t>RELOCATE FIRE HYDRANT</t>
  </si>
  <si>
    <t>EXCAVATION UNCLASSIFIED</t>
  </si>
  <si>
    <t>CY</t>
  </si>
  <si>
    <t>TEMPORARY EROSION CONTROL</t>
  </si>
  <si>
    <t>CRUSHED AGGREGATE COURSE</t>
  </si>
  <si>
    <t>PLANT MIX BIT SURF GR B-MOD</t>
  </si>
  <si>
    <t>TON</t>
  </si>
  <si>
    <t>ASPHALT CEMENT PG 64-22</t>
  </si>
  <si>
    <t>EMULSIFIED ASPHALT SS-1</t>
  </si>
  <si>
    <t>GAL</t>
  </si>
  <si>
    <t>CONCRETE CURB AND GUTTER/LAYDOWN CURB</t>
  </si>
  <si>
    <t>CONCRETE SIDEWALK (4-INCH)</t>
  </si>
  <si>
    <t>SF</t>
  </si>
  <si>
    <t>CONCRETE SIDEWALK (6-INCH)</t>
  </si>
  <si>
    <t>CONCRETE PEDESTRIAN RAMP (6-INCH)</t>
  </si>
  <si>
    <t>DETECTABLE WARNING PANELS</t>
  </si>
  <si>
    <t>CONCRETE VALLEY GUTTER (6-INCH)</t>
  </si>
  <si>
    <t>CONCRETE DRIVEWAY APPROACH (6-INCH)</t>
  </si>
  <si>
    <t>DRIVEWAY-ASPHALT</t>
  </si>
  <si>
    <t>DRIVEWAY-CONCRETE</t>
  </si>
  <si>
    <t>RETAINING WALL</t>
  </si>
  <si>
    <t>RETAINING WALL ADA</t>
  </si>
  <si>
    <t>PVC 6-IN SD</t>
  </si>
  <si>
    <t>PVC 12-IN SD</t>
  </si>
  <si>
    <t>PVC 15-IN SD</t>
  </si>
  <si>
    <t>PVC 24-IN SD</t>
  </si>
  <si>
    <t>54-IN MANHOLE - SD</t>
  </si>
  <si>
    <t>48-IN COMBINATION MANHOLE - SD</t>
  </si>
  <si>
    <t>54-IN COMBINATION MANHOLE - SD</t>
  </si>
  <si>
    <t>INLETS - TYPE III / 30-IN BARREL</t>
  </si>
  <si>
    <t>CONNECT TO EXISTING SD</t>
  </si>
  <si>
    <t>IRRIGATION CROSSING</t>
  </si>
  <si>
    <t>STRIPING EPOXY PAINT (YELLOW) 4-IN</t>
  </si>
  <si>
    <t>STRIPING EPOXY PAINT (WHITE) 8-IN</t>
  </si>
  <si>
    <t>STRIPING EPOXY PAINT (WHITE) 24-IN</t>
  </si>
  <si>
    <t>STRIPING EPOXY PAINT - WORDS &amp; SYM</t>
  </si>
  <si>
    <t>CURB PAINT (YELLOW)</t>
  </si>
  <si>
    <t>RESET MAILBOX</t>
  </si>
  <si>
    <t>RESET MULTI-UNIT MAILBOX</t>
  </si>
  <si>
    <t>PRIVATE IRRIGATION ADJUSTMENT</t>
  </si>
  <si>
    <t>SIGNS-INSTALLED</t>
  </si>
  <si>
    <t>RESET SIGN</t>
  </si>
  <si>
    <t>TEMPORARY FENCE</t>
  </si>
  <si>
    <t>FENCE</t>
  </si>
  <si>
    <t>NEW FIRE HYDRANT ASSEMBLY</t>
  </si>
  <si>
    <t>EXPLORATORY EXCAVATION - SMALL CREW</t>
  </si>
  <si>
    <t>HRS</t>
  </si>
  <si>
    <t>EXPLORATORY EXCAVATION - LARGE CREW</t>
  </si>
  <si>
    <t>TOTAL SCHEDULE 1</t>
  </si>
  <si>
    <t>Subtotal</t>
  </si>
  <si>
    <t>Schedule 2</t>
  </si>
  <si>
    <t>COLD MILLING</t>
  </si>
  <si>
    <t>REMOVE IRRIGATION STRUCTURES</t>
  </si>
  <si>
    <t>ADJUST GAS VALVE</t>
  </si>
  <si>
    <t>RESET SURVEY MONUMENT</t>
  </si>
  <si>
    <t>ASPHALT PATH</t>
  </si>
  <si>
    <t>48-IN MANHOLE - SD</t>
  </si>
  <si>
    <t>60-IN MANHOLE - SD</t>
  </si>
  <si>
    <t>96-IN MANHOLE - SD</t>
  </si>
  <si>
    <t>STRIPING EPOXY PAINT (WHITE) 4-IN</t>
  </si>
  <si>
    <t>STRIPING EPOXY PAINT (WHITE) 12-IN</t>
  </si>
  <si>
    <t>6" BEND - ALL ANGLES</t>
  </si>
  <si>
    <t>6" GATE VALVE AND BOX</t>
  </si>
  <si>
    <t>6" WATER MAIN</t>
  </si>
  <si>
    <t>6" CONNECTION WITH COUPLING</t>
  </si>
  <si>
    <t>2" INSULATION BOARD</t>
  </si>
  <si>
    <t>12" WATER MAIN</t>
  </si>
  <si>
    <t>12" CONNECTION WITH COUPLING</t>
  </si>
  <si>
    <t>SLOTTED BARREL DRYWELL MANHOLE</t>
  </si>
  <si>
    <t>10" SDR 35 PERFORATED/SOLID PIPE</t>
  </si>
  <si>
    <t>SIEWART LANE BOULDER PIT</t>
  </si>
  <si>
    <t>SMALL BOULDER PIT</t>
  </si>
  <si>
    <t>TOTAL SCHEDULE2</t>
  </si>
  <si>
    <t>T O T A L   P R O J E C T</t>
  </si>
  <si>
    <t>Previous Change Orders</t>
  </si>
  <si>
    <t>CO 1 - 1 Install Wood Split Rail Fence (3-rail)</t>
  </si>
  <si>
    <t>CHANGE ORDERS</t>
  </si>
  <si>
    <t>CO 1 - 2 Remove and Replace Irrigation Culvert</t>
  </si>
  <si>
    <t xml:space="preserve">CO 1 - 3 Reshape ditch bank </t>
  </si>
  <si>
    <t xml:space="preserve">CO 1 - 4 Repair Culvert </t>
  </si>
  <si>
    <t>CO 1 - 5 Install Temporary Buisness signs</t>
  </si>
  <si>
    <t>CO 1 - 6 3/4 Crushed rock w/ fabric</t>
  </si>
  <si>
    <t xml:space="preserve">CO 2 - 1 Modify Storm Drain </t>
  </si>
  <si>
    <t>TOTAL CO - 1</t>
  </si>
  <si>
    <t>CO 2 - 2 Repair Culvert</t>
  </si>
  <si>
    <t>CO 3 - 1 Flowable Fill</t>
  </si>
  <si>
    <t>TOTAL CO - 2</t>
  </si>
  <si>
    <t>CO 3 - 2 Remove and Reset Light Pole</t>
  </si>
  <si>
    <t>CO 3 - 3 Install Backflow Preventer</t>
  </si>
  <si>
    <t xml:space="preserve">CO 3 - 4 Install Barrel Sections </t>
  </si>
  <si>
    <t>CO 4 - 1 Additional Storm Drain Work</t>
  </si>
  <si>
    <t>TOTAL CO - 3</t>
  </si>
  <si>
    <t>CO 4 - 2 Kuhlman Drive Fire Hydrant</t>
  </si>
  <si>
    <t>CO 4 - 3 Additional Work</t>
  </si>
  <si>
    <t>CO 4 - 4 Addtional Tree Removals</t>
  </si>
  <si>
    <t>CO 5 - 1 Retaining Wall - Small Brick</t>
  </si>
  <si>
    <t>TOTAL CO - 4</t>
  </si>
  <si>
    <t>CO 6 - 1 Traffic Control Loop - Repair</t>
  </si>
  <si>
    <t>TOTAL CO - 5</t>
  </si>
  <si>
    <t>CO 6 - 2 Ditch Bank Stabilization</t>
  </si>
  <si>
    <t>TOTAL CO - 6</t>
  </si>
  <si>
    <t>R E V I S E D   C O N T R A C T</t>
  </si>
  <si>
    <t>TOTAL NET INCREASE / (DECREASE)</t>
  </si>
  <si>
    <t>RECONCILING AMOUNT</t>
  </si>
  <si>
    <t>TOTAL ADVANCED MATERIALS RECEIVED</t>
  </si>
  <si>
    <t>LESS USED ON CONTRACT</t>
  </si>
  <si>
    <t>MATERIALS ON HAND NOT USED</t>
  </si>
  <si>
    <t>WORK COMPLETED TO DATE</t>
  </si>
  <si>
    <t>C O N T R A C T  T I M E</t>
  </si>
  <si>
    <t>150 Calendar Days</t>
  </si>
  <si>
    <t>S T A R T   /   S T O P   D A T E S</t>
  </si>
  <si>
    <t>TOTAL WORK AND MATERIALS</t>
  </si>
  <si>
    <t xml:space="preserve">   + or - Change Order</t>
  </si>
  <si>
    <t>S T A R T</t>
  </si>
  <si>
    <t>DEDUCTIONS:</t>
  </si>
  <si>
    <t>Total Contract Time</t>
  </si>
  <si>
    <t xml:space="preserve">S T O P </t>
  </si>
  <si>
    <t xml:space="preserve">  LESS RETAINAGE</t>
  </si>
  <si>
    <t xml:space="preserve">   Less Used  </t>
  </si>
  <si>
    <t>WEATHER DAYS</t>
  </si>
  <si>
    <t xml:space="preserve">  LESS TEST FAILURE DEDUCTIONS</t>
  </si>
  <si>
    <t>Total Days Remaining</t>
  </si>
  <si>
    <t>ESTIMATED END</t>
  </si>
  <si>
    <t xml:space="preserve">  LESS LIQUIDATED DAMAGES</t>
  </si>
  <si>
    <t>Percent Of Time Used</t>
  </si>
  <si>
    <t>SUBST. CMPLTE.</t>
  </si>
  <si>
    <t>TOTAL DEDUCTIONS</t>
  </si>
  <si>
    <t>TOTAL EARNED TO DATE (INCL. 1% STATE TAX)</t>
  </si>
  <si>
    <t xml:space="preserve">  LESS PREVIOUS PAYMENTS (INCL. 1% STATE TAX)</t>
  </si>
  <si>
    <t>I Hereby Certify These Quantities And Times To Be True And Correct:</t>
  </si>
  <si>
    <t>TOTAL THIS ESTIMATE (INCL. 1% STATE TAX)</t>
  </si>
  <si>
    <t>LESS 1% MONTANA TAX</t>
  </si>
  <si>
    <t>Ken Ard</t>
  </si>
  <si>
    <t>Contractor / Title</t>
  </si>
  <si>
    <t>TOTAL DUE CONTRACTOR THIS ESTIMATE</t>
  </si>
  <si>
    <t>CITY OF BILLINGS</t>
  </si>
  <si>
    <t xml:space="preserve">DATE:  </t>
  </si>
</sst>
</file>

<file path=xl/styles.xml><?xml version="1.0" encoding="utf-8"?>
<styleSheet xmlns="http://schemas.openxmlformats.org/spreadsheetml/2006/main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dd\-mmm\-yy_)"/>
    <numFmt numFmtId="165" formatCode="&quot;$&quot;#,##0.00"/>
    <numFmt numFmtId="166" formatCode="0.00_);\(0.00\)"/>
    <numFmt numFmtId="167" formatCode="0.0"/>
    <numFmt numFmtId="168" formatCode="0.0%"/>
    <numFmt numFmtId="169" formatCode="[$-409]d\-mmm\-yy;@"/>
    <numFmt numFmtId="170" formatCode="General_)"/>
  </numFmts>
  <fonts count="15">
    <font>
      <sz val="8"/>
      <name val="CG Times (E1)"/>
    </font>
    <font>
      <sz val="8"/>
      <name val="CG Times (E1)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G Times (E1)"/>
    </font>
    <font>
      <b/>
      <sz val="9"/>
      <name val="Calibri"/>
      <family val="2"/>
      <scheme val="minor"/>
    </font>
    <font>
      <b/>
      <sz val="10"/>
      <name val="CG Times (E1)"/>
    </font>
    <font>
      <b/>
      <sz val="8"/>
      <name val="CG Times (E1)"/>
    </font>
    <font>
      <sz val="10"/>
      <color indexed="8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Times New Roman"/>
      <family val="1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8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53">
    <xf numFmtId="0" fontId="0" fillId="0" borderId="0" xfId="0"/>
    <xf numFmtId="0" fontId="2" fillId="0" borderId="1" xfId="0" applyFont="1" applyBorder="1" applyAlignment="1" applyProtection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0" xfId="0" applyFont="1"/>
    <xf numFmtId="0" fontId="3" fillId="0" borderId="2" xfId="0" applyFont="1" applyBorder="1" applyAlignment="1">
      <alignment horizontal="centerContinuous"/>
    </xf>
    <xf numFmtId="0" fontId="4" fillId="0" borderId="0" xfId="0" applyFont="1"/>
    <xf numFmtId="0" fontId="2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5" fillId="0" borderId="0" xfId="0" applyFont="1"/>
    <xf numFmtId="0" fontId="2" fillId="0" borderId="7" xfId="0" applyFont="1" applyBorder="1" applyAlignment="1" applyProtection="1">
      <alignment horizontal="centerContinuous"/>
    </xf>
    <xf numFmtId="0" fontId="3" fillId="0" borderId="8" xfId="0" applyFont="1" applyFill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2" fillId="0" borderId="10" xfId="0" applyFont="1" applyBorder="1" applyAlignment="1" applyProtection="1">
      <alignment horizontal="centerContinuous"/>
    </xf>
    <xf numFmtId="0" fontId="3" fillId="0" borderId="0" xfId="0" applyFont="1" applyBorder="1" applyAlignment="1">
      <alignment horizontal="centerContinuous"/>
    </xf>
    <xf numFmtId="0" fontId="6" fillId="0" borderId="11" xfId="0" applyFont="1" applyFill="1" applyBorder="1" applyAlignment="1">
      <alignment horizontal="center"/>
    </xf>
    <xf numFmtId="0" fontId="4" fillId="0" borderId="0" xfId="0" applyFont="1" applyBorder="1"/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4" fontId="2" fillId="0" borderId="1" xfId="0" applyNumberFormat="1" applyFont="1" applyFill="1" applyBorder="1" applyAlignment="1" applyProtection="1">
      <alignment horizontal="centerContinuous"/>
    </xf>
    <xf numFmtId="14" fontId="2" fillId="0" borderId="2" xfId="0" applyNumberFormat="1" applyFont="1" applyFill="1" applyBorder="1" applyAlignment="1" applyProtection="1">
      <alignment horizontal="center"/>
    </xf>
    <xf numFmtId="14" fontId="2" fillId="0" borderId="3" xfId="0" applyNumberFormat="1" applyFont="1" applyFill="1" applyBorder="1" applyAlignment="1" applyProtection="1">
      <alignment horizontal="centerContinuous"/>
    </xf>
    <xf numFmtId="0" fontId="0" fillId="0" borderId="0" xfId="0" applyFill="1"/>
    <xf numFmtId="0" fontId="2" fillId="0" borderId="1" xfId="0" applyFont="1" applyBorder="1" applyAlignment="1">
      <alignment horizontal="centerContinuous"/>
    </xf>
    <xf numFmtId="164" fontId="2" fillId="0" borderId="1" xfId="0" applyNumberFormat="1" applyFont="1" applyBorder="1" applyAlignment="1" applyProtection="1">
      <alignment horizontal="centerContinuous"/>
    </xf>
    <xf numFmtId="14" fontId="2" fillId="0" borderId="7" xfId="0" applyNumberFormat="1" applyFont="1" applyFill="1" applyBorder="1" applyAlignment="1" applyProtection="1">
      <alignment horizontal="center"/>
    </xf>
    <xf numFmtId="14" fontId="2" fillId="0" borderId="8" xfId="0" applyNumberFormat="1" applyFont="1" applyFill="1" applyBorder="1" applyAlignment="1" applyProtection="1">
      <alignment horizontal="center"/>
    </xf>
    <xf numFmtId="14" fontId="2" fillId="0" borderId="9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0" xfId="0" applyFont="1" applyFill="1"/>
    <xf numFmtId="0" fontId="2" fillId="0" borderId="1" xfId="0" applyFont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Border="1" applyAlignment="1" applyProtection="1">
      <alignment horizontal="centerContinuous"/>
    </xf>
    <xf numFmtId="0" fontId="2" fillId="0" borderId="2" xfId="0" applyFont="1" applyBorder="1" applyAlignment="1" applyProtection="1">
      <alignment horizontal="centerContinuous"/>
    </xf>
    <xf numFmtId="0" fontId="3" fillId="0" borderId="2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3" fillId="0" borderId="12" xfId="0" applyFont="1" applyBorder="1" applyAlignment="1">
      <alignment horizontal="center"/>
    </xf>
    <xf numFmtId="0" fontId="2" fillId="0" borderId="5" xfId="0" applyFont="1" applyBorder="1" applyAlignment="1" applyProtection="1"/>
    <xf numFmtId="0" fontId="2" fillId="0" borderId="5" xfId="0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centerContinuous"/>
    </xf>
    <xf numFmtId="0" fontId="3" fillId="0" borderId="10" xfId="0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right"/>
    </xf>
    <xf numFmtId="0" fontId="3" fillId="0" borderId="6" xfId="0" applyFont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right"/>
    </xf>
    <xf numFmtId="0" fontId="5" fillId="0" borderId="12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right"/>
    </xf>
    <xf numFmtId="0" fontId="5" fillId="0" borderId="13" xfId="0" applyFont="1" applyBorder="1"/>
    <xf numFmtId="0" fontId="8" fillId="0" borderId="15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right"/>
    </xf>
    <xf numFmtId="0" fontId="5" fillId="0" borderId="0" xfId="0" applyFont="1" applyBorder="1"/>
    <xf numFmtId="0" fontId="9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wrapText="1"/>
    </xf>
    <xf numFmtId="0" fontId="3" fillId="0" borderId="1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5" fontId="3" fillId="0" borderId="10" xfId="0" applyNumberFormat="1" applyFont="1" applyFill="1" applyBorder="1" applyAlignment="1">
      <alignment horizontal="right"/>
    </xf>
    <xf numFmtId="7" fontId="3" fillId="0" borderId="13" xfId="0" applyNumberFormat="1" applyFont="1" applyBorder="1" applyAlignment="1"/>
    <xf numFmtId="165" fontId="3" fillId="0" borderId="13" xfId="1" applyNumberFormat="1" applyFont="1" applyBorder="1" applyAlignment="1">
      <alignment vertical="center" wrapText="1"/>
    </xf>
    <xf numFmtId="0" fontId="3" fillId="0" borderId="13" xfId="1" applyNumberFormat="1" applyFont="1" applyBorder="1" applyAlignment="1">
      <alignment horizontal="center" vertical="center" wrapText="1"/>
    </xf>
    <xf numFmtId="8" fontId="3" fillId="0" borderId="10" xfId="1" applyNumberFormat="1" applyFont="1" applyBorder="1" applyAlignment="1">
      <alignment vertical="center" wrapText="1"/>
    </xf>
    <xf numFmtId="7" fontId="3" fillId="0" borderId="14" xfId="1" applyNumberFormat="1" applyFont="1" applyBorder="1" applyAlignment="1">
      <alignment vertical="center" wrapText="1"/>
    </xf>
    <xf numFmtId="9" fontId="3" fillId="0" borderId="13" xfId="2" applyFont="1" applyBorder="1" applyAlignment="1">
      <alignment vertical="center" wrapText="1"/>
    </xf>
    <xf numFmtId="9" fontId="3" fillId="0" borderId="10" xfId="2" applyFont="1" applyBorder="1" applyAlignment="1">
      <alignment horizontal="center" vertical="center" wrapText="1"/>
    </xf>
    <xf numFmtId="9" fontId="3" fillId="0" borderId="14" xfId="2" applyFont="1" applyBorder="1" applyAlignment="1">
      <alignment horizontal="center" vertical="center" wrapText="1"/>
    </xf>
    <xf numFmtId="7" fontId="3" fillId="0" borderId="13" xfId="1" applyNumberFormat="1" applyFont="1" applyBorder="1" applyAlignment="1">
      <alignment vertical="center" wrapText="1"/>
    </xf>
    <xf numFmtId="166" fontId="3" fillId="0" borderId="13" xfId="1" applyNumberFormat="1" applyFont="1" applyBorder="1" applyAlignment="1">
      <alignment horizontal="right" vertical="center" wrapText="1"/>
    </xf>
    <xf numFmtId="2" fontId="3" fillId="0" borderId="13" xfId="1" applyNumberFormat="1" applyFont="1" applyBorder="1" applyAlignment="1">
      <alignment vertical="center" wrapText="1"/>
    </xf>
    <xf numFmtId="0" fontId="11" fillId="0" borderId="13" xfId="1" applyNumberFormat="1" applyFont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7" fontId="3" fillId="0" borderId="12" xfId="0" applyNumberFormat="1" applyFont="1" applyFill="1" applyBorder="1" applyAlignment="1">
      <alignment horizontal="right"/>
    </xf>
    <xf numFmtId="0" fontId="9" fillId="0" borderId="13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7" fontId="3" fillId="0" borderId="13" xfId="0" applyNumberFormat="1" applyFont="1" applyFill="1" applyBorder="1" applyAlignment="1"/>
    <xf numFmtId="0" fontId="3" fillId="0" borderId="13" xfId="0" applyFont="1" applyFill="1" applyBorder="1" applyAlignment="1">
      <alignment horizontal="right" wrapText="1"/>
    </xf>
    <xf numFmtId="165" fontId="3" fillId="0" borderId="13" xfId="1" applyNumberFormat="1" applyFont="1" applyFill="1" applyBorder="1" applyAlignment="1">
      <alignment vertical="center" wrapText="1"/>
    </xf>
    <xf numFmtId="0" fontId="3" fillId="0" borderId="13" xfId="1" applyNumberFormat="1" applyFont="1" applyFill="1" applyBorder="1" applyAlignment="1">
      <alignment horizontal="center" vertical="center" wrapText="1"/>
    </xf>
    <xf numFmtId="8" fontId="3" fillId="0" borderId="10" xfId="1" applyNumberFormat="1" applyFont="1" applyFill="1" applyBorder="1" applyAlignment="1">
      <alignment vertical="center" wrapText="1"/>
    </xf>
    <xf numFmtId="7" fontId="3" fillId="0" borderId="14" xfId="1" applyNumberFormat="1" applyFont="1" applyFill="1" applyBorder="1" applyAlignment="1">
      <alignment vertical="center" wrapText="1"/>
    </xf>
    <xf numFmtId="9" fontId="3" fillId="0" borderId="13" xfId="2" applyFont="1" applyFill="1" applyBorder="1" applyAlignment="1">
      <alignment vertical="center" wrapText="1"/>
    </xf>
    <xf numFmtId="9" fontId="3" fillId="0" borderId="10" xfId="2" applyFont="1" applyFill="1" applyBorder="1" applyAlignment="1">
      <alignment horizontal="center" vertical="center" wrapText="1"/>
    </xf>
    <xf numFmtId="9" fontId="3" fillId="0" borderId="14" xfId="2" applyFont="1" applyFill="1" applyBorder="1" applyAlignment="1">
      <alignment horizontal="center" vertical="center" wrapText="1"/>
    </xf>
    <xf numFmtId="7" fontId="3" fillId="0" borderId="13" xfId="0" applyNumberFormat="1" applyFont="1" applyFill="1" applyBorder="1" applyAlignment="1">
      <alignment horizontal="right"/>
    </xf>
    <xf numFmtId="0" fontId="9" fillId="2" borderId="1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right"/>
    </xf>
    <xf numFmtId="7" fontId="3" fillId="2" borderId="13" xfId="0" applyNumberFormat="1" applyFont="1" applyFill="1" applyBorder="1" applyAlignment="1"/>
    <xf numFmtId="165" fontId="3" fillId="2" borderId="13" xfId="1" applyNumberFormat="1" applyFont="1" applyFill="1" applyBorder="1" applyAlignment="1">
      <alignment vertical="center" wrapText="1"/>
    </xf>
    <xf numFmtId="0" fontId="3" fillId="2" borderId="13" xfId="1" applyNumberFormat="1" applyFont="1" applyFill="1" applyBorder="1" applyAlignment="1">
      <alignment horizontal="center" vertical="center" wrapText="1"/>
    </xf>
    <xf numFmtId="8" fontId="3" fillId="2" borderId="10" xfId="1" applyNumberFormat="1" applyFont="1" applyFill="1" applyBorder="1" applyAlignment="1">
      <alignment vertical="center" wrapText="1"/>
    </xf>
    <xf numFmtId="7" fontId="3" fillId="2" borderId="14" xfId="1" applyNumberFormat="1" applyFont="1" applyFill="1" applyBorder="1" applyAlignment="1">
      <alignment vertical="center" wrapText="1"/>
    </xf>
    <xf numFmtId="9" fontId="3" fillId="2" borderId="13" xfId="2" applyFont="1" applyFill="1" applyBorder="1" applyAlignment="1">
      <alignment vertical="center" wrapText="1"/>
    </xf>
    <xf numFmtId="9" fontId="3" fillId="2" borderId="10" xfId="2" applyFont="1" applyFill="1" applyBorder="1" applyAlignment="1">
      <alignment horizontal="center" vertical="center" wrapText="1"/>
    </xf>
    <xf numFmtId="9" fontId="3" fillId="2" borderId="14" xfId="2" applyFont="1" applyFill="1" applyBorder="1" applyAlignment="1">
      <alignment horizontal="center" vertical="center" wrapText="1"/>
    </xf>
    <xf numFmtId="166" fontId="3" fillId="2" borderId="14" xfId="2" applyNumberFormat="1" applyFont="1" applyFill="1" applyBorder="1" applyAlignment="1">
      <alignment vertical="center" wrapText="1"/>
    </xf>
    <xf numFmtId="4" fontId="3" fillId="2" borderId="10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7" fontId="3" fillId="2" borderId="13" xfId="0" applyNumberFormat="1" applyFont="1" applyFill="1" applyBorder="1" applyAlignment="1">
      <alignment horizontal="right"/>
    </xf>
    <xf numFmtId="167" fontId="3" fillId="0" borderId="13" xfId="0" applyNumberFormat="1" applyFont="1" applyBorder="1" applyAlignment="1">
      <alignment horizontal="center" wrapText="1"/>
    </xf>
    <xf numFmtId="7" fontId="3" fillId="0" borderId="13" xfId="1" applyNumberFormat="1" applyFont="1" applyFill="1" applyBorder="1" applyAlignment="1">
      <alignment vertical="center" wrapText="1"/>
    </xf>
    <xf numFmtId="2" fontId="3" fillId="0" borderId="13" xfId="1" applyNumberFormat="1" applyFont="1" applyFill="1" applyBorder="1" applyAlignment="1">
      <alignment vertical="center" wrapText="1"/>
    </xf>
    <xf numFmtId="0" fontId="11" fillId="0" borderId="13" xfId="1" applyNumberFormat="1" applyFont="1" applyFill="1" applyBorder="1" applyAlignment="1">
      <alignment vertical="center" wrapText="1"/>
    </xf>
    <xf numFmtId="0" fontId="5" fillId="0" borderId="0" xfId="0" applyFont="1" applyFill="1" applyBorder="1"/>
    <xf numFmtId="166" fontId="3" fillId="2" borderId="13" xfId="2" applyNumberFormat="1" applyFont="1" applyFill="1" applyBorder="1" applyAlignment="1">
      <alignment vertical="center" wrapText="1"/>
    </xf>
    <xf numFmtId="7" fontId="3" fillId="0" borderId="15" xfId="0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7" fontId="3" fillId="0" borderId="12" xfId="0" applyNumberFormat="1" applyFont="1" applyBorder="1" applyAlignment="1"/>
    <xf numFmtId="0" fontId="3" fillId="0" borderId="12" xfId="0" applyFont="1" applyBorder="1" applyAlignment="1">
      <alignment horizontal="center" wrapText="1"/>
    </xf>
    <xf numFmtId="7" fontId="3" fillId="0" borderId="12" xfId="0" applyNumberFormat="1" applyFont="1" applyBorder="1"/>
    <xf numFmtId="0" fontId="3" fillId="0" borderId="12" xfId="1" applyNumberFormat="1" applyFont="1" applyBorder="1" applyAlignment="1">
      <alignment horizontal="center" vertical="center" wrapText="1"/>
    </xf>
    <xf numFmtId="7" fontId="3" fillId="0" borderId="12" xfId="0" applyNumberFormat="1" applyFont="1" applyBorder="1" applyAlignment="1">
      <alignment horizontal="right"/>
    </xf>
    <xf numFmtId="9" fontId="3" fillId="0" borderId="12" xfId="2" applyNumberFormat="1" applyFont="1" applyBorder="1" applyAlignment="1">
      <alignment vertical="center" wrapText="1"/>
    </xf>
    <xf numFmtId="9" fontId="3" fillId="0" borderId="4" xfId="2" applyFont="1" applyBorder="1" applyAlignment="1">
      <alignment horizontal="center" vertical="center" wrapText="1"/>
    </xf>
    <xf numFmtId="9" fontId="3" fillId="0" borderId="6" xfId="2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2" fontId="11" fillId="0" borderId="3" xfId="1" applyNumberFormat="1" applyFont="1" applyBorder="1" applyAlignment="1">
      <alignment horizontal="center" vertical="center" wrapText="1"/>
    </xf>
    <xf numFmtId="0" fontId="11" fillId="0" borderId="0" xfId="1" applyNumberFormat="1" applyFont="1" applyBorder="1" applyAlignment="1">
      <alignment vertical="center" wrapText="1"/>
    </xf>
    <xf numFmtId="0" fontId="11" fillId="0" borderId="11" xfId="1" applyNumberFormat="1" applyFont="1" applyBorder="1" applyAlignment="1">
      <alignment vertical="center" wrapText="1"/>
    </xf>
    <xf numFmtId="44" fontId="3" fillId="0" borderId="11" xfId="1" applyNumberFormat="1" applyFont="1" applyBorder="1" applyAlignment="1">
      <alignment vertical="center" wrapText="1"/>
    </xf>
    <xf numFmtId="44" fontId="11" fillId="0" borderId="11" xfId="1" applyNumberFormat="1" applyFont="1" applyBorder="1" applyAlignment="1">
      <alignment vertical="center" wrapText="1"/>
    </xf>
    <xf numFmtId="7" fontId="11" fillId="0" borderId="11" xfId="1" applyNumberFormat="1" applyFont="1" applyBorder="1" applyAlignment="1">
      <alignment vertical="center" wrapText="1"/>
    </xf>
    <xf numFmtId="7" fontId="3" fillId="0" borderId="11" xfId="1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165" fontId="3" fillId="0" borderId="5" xfId="0" applyNumberFormat="1" applyFont="1" applyFill="1" applyBorder="1" applyAlignment="1">
      <alignment horizontal="right"/>
    </xf>
    <xf numFmtId="7" fontId="3" fillId="0" borderId="5" xfId="0" applyNumberFormat="1" applyFont="1" applyBorder="1" applyAlignment="1"/>
    <xf numFmtId="165" fontId="3" fillId="0" borderId="5" xfId="1" applyNumberFormat="1" applyFont="1" applyBorder="1" applyAlignment="1">
      <alignment vertical="center" wrapText="1"/>
    </xf>
    <xf numFmtId="0" fontId="3" fillId="0" borderId="5" xfId="1" applyNumberFormat="1" applyFont="1" applyBorder="1" applyAlignment="1">
      <alignment horizontal="center" vertical="center" wrapText="1"/>
    </xf>
    <xf numFmtId="44" fontId="3" fillId="0" borderId="5" xfId="1" applyNumberFormat="1" applyFont="1" applyBorder="1" applyAlignment="1">
      <alignment vertical="center" wrapText="1"/>
    </xf>
    <xf numFmtId="7" fontId="3" fillId="0" borderId="5" xfId="1" applyNumberFormat="1" applyFont="1" applyBorder="1" applyAlignment="1">
      <alignment vertical="center" wrapText="1"/>
    </xf>
    <xf numFmtId="9" fontId="3" fillId="0" borderId="5" xfId="2" applyFont="1" applyBorder="1" applyAlignment="1">
      <alignment vertical="center" wrapText="1"/>
    </xf>
    <xf numFmtId="9" fontId="3" fillId="0" borderId="5" xfId="2" applyFont="1" applyBorder="1" applyAlignment="1">
      <alignment horizontal="center" vertical="center" wrapText="1"/>
    </xf>
    <xf numFmtId="7" fontId="11" fillId="0" borderId="5" xfId="1" applyNumberFormat="1" applyFont="1" applyBorder="1" applyAlignment="1">
      <alignment vertical="center" wrapText="1"/>
    </xf>
    <xf numFmtId="2" fontId="11" fillId="0" borderId="5" xfId="1" applyNumberFormat="1" applyFont="1" applyBorder="1" applyAlignment="1">
      <alignment horizontal="right" vertical="center" wrapText="1"/>
    </xf>
    <xf numFmtId="2" fontId="11" fillId="0" borderId="5" xfId="1" applyNumberFormat="1" applyFont="1" applyBorder="1" applyAlignment="1">
      <alignment vertical="center" wrapText="1"/>
    </xf>
    <xf numFmtId="44" fontId="11" fillId="0" borderId="0" xfId="1" applyNumberFormat="1" applyFont="1" applyBorder="1" applyAlignment="1">
      <alignment vertical="center" wrapText="1"/>
    </xf>
    <xf numFmtId="7" fontId="11" fillId="0" borderId="0" xfId="1" applyNumberFormat="1" applyFont="1" applyBorder="1" applyAlignment="1">
      <alignment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/>
    </xf>
    <xf numFmtId="7" fontId="3" fillId="0" borderId="8" xfId="1" applyNumberFormat="1" applyFont="1" applyBorder="1" applyAlignment="1">
      <alignment horizontal="left" vertical="center" wrapText="1"/>
    </xf>
    <xf numFmtId="7" fontId="3" fillId="0" borderId="8" xfId="1" applyNumberFormat="1" applyFont="1" applyBorder="1" applyAlignment="1">
      <alignment vertical="center" wrapText="1"/>
    </xf>
    <xf numFmtId="0" fontId="9" fillId="0" borderId="12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165" fontId="3" fillId="0" borderId="12" xfId="0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7" fontId="3" fillId="0" borderId="6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right"/>
    </xf>
    <xf numFmtId="4" fontId="3" fillId="0" borderId="13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7" fontId="3" fillId="0" borderId="14" xfId="0" applyNumberFormat="1" applyFont="1" applyFill="1" applyBorder="1" applyAlignment="1">
      <alignment horizontal="center"/>
    </xf>
    <xf numFmtId="9" fontId="3" fillId="2" borderId="14" xfId="2" applyFont="1" applyFill="1" applyBorder="1" applyAlignment="1">
      <alignment vertical="center" wrapText="1"/>
    </xf>
    <xf numFmtId="165" fontId="3" fillId="2" borderId="13" xfId="0" applyNumberFormat="1" applyFont="1" applyFill="1" applyBorder="1" applyAlignment="1">
      <alignment horizontal="right"/>
    </xf>
    <xf numFmtId="165" fontId="3" fillId="2" borderId="14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wrapText="1"/>
    </xf>
    <xf numFmtId="0" fontId="3" fillId="0" borderId="15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65" fontId="3" fillId="0" borderId="7" xfId="0" applyNumberFormat="1" applyFont="1" applyFill="1" applyBorder="1" applyAlignment="1">
      <alignment horizontal="right"/>
    </xf>
    <xf numFmtId="7" fontId="3" fillId="0" borderId="15" xfId="0" applyNumberFormat="1" applyFont="1" applyFill="1" applyBorder="1" applyAlignment="1"/>
    <xf numFmtId="9" fontId="3" fillId="0" borderId="7" xfId="2" applyFont="1" applyFill="1" applyBorder="1" applyAlignment="1">
      <alignment horizontal="center" vertical="center" wrapText="1"/>
    </xf>
    <xf numFmtId="9" fontId="3" fillId="0" borderId="9" xfId="2" applyFont="1" applyFill="1" applyBorder="1" applyAlignment="1">
      <alignment horizontal="center" vertical="center" wrapText="1"/>
    </xf>
    <xf numFmtId="7" fontId="3" fillId="0" borderId="9" xfId="1" applyNumberFormat="1" applyFont="1" applyBorder="1" applyAlignment="1">
      <alignment vertical="center" wrapText="1"/>
    </xf>
    <xf numFmtId="166" fontId="3" fillId="0" borderId="15" xfId="1" applyNumberFormat="1" applyFont="1" applyBorder="1" applyAlignment="1">
      <alignment horizontal="right" vertical="center" wrapText="1"/>
    </xf>
    <xf numFmtId="2" fontId="3" fillId="0" borderId="15" xfId="1" applyNumberFormat="1" applyFont="1" applyBorder="1" applyAlignment="1">
      <alignment vertical="center" wrapText="1"/>
    </xf>
    <xf numFmtId="165" fontId="3" fillId="0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center"/>
    </xf>
    <xf numFmtId="166" fontId="3" fillId="0" borderId="15" xfId="0" applyNumberFormat="1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7" fontId="3" fillId="0" borderId="9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7" fontId="3" fillId="0" borderId="11" xfId="0" applyNumberFormat="1" applyFont="1" applyBorder="1" applyAlignment="1"/>
    <xf numFmtId="0" fontId="3" fillId="0" borderId="11" xfId="0" applyFont="1" applyBorder="1" applyAlignment="1">
      <alignment horizontal="center" wrapText="1"/>
    </xf>
    <xf numFmtId="7" fontId="3" fillId="0" borderId="11" xfId="0" applyNumberFormat="1" applyFont="1" applyBorder="1"/>
    <xf numFmtId="0" fontId="3" fillId="0" borderId="11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vertical="center" wrapText="1"/>
    </xf>
    <xf numFmtId="9" fontId="3" fillId="0" borderId="11" xfId="2" applyNumberFormat="1" applyFont="1" applyBorder="1" applyAlignment="1">
      <alignment horizontal="right"/>
    </xf>
    <xf numFmtId="9" fontId="3" fillId="0" borderId="1" xfId="2" applyFont="1" applyBorder="1" applyAlignment="1">
      <alignment horizontal="center" vertical="center" wrapText="1"/>
    </xf>
    <xf numFmtId="9" fontId="3" fillId="0" borderId="3" xfId="2" applyFont="1" applyBorder="1" applyAlignment="1">
      <alignment horizontal="center" vertical="center" wrapText="1"/>
    </xf>
    <xf numFmtId="7" fontId="3" fillId="0" borderId="15" xfId="0" applyNumberFormat="1" applyFont="1" applyBorder="1"/>
    <xf numFmtId="2" fontId="11" fillId="0" borderId="1" xfId="1" applyNumberFormat="1" applyFont="1" applyBorder="1" applyAlignment="1">
      <alignment horizontal="right" vertical="center" wrapText="1"/>
    </xf>
    <xf numFmtId="2" fontId="11" fillId="0" borderId="3" xfId="1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top" wrapText="1"/>
    </xf>
    <xf numFmtId="7" fontId="3" fillId="0" borderId="0" xfId="0" applyNumberFormat="1" applyFont="1" applyBorder="1" applyAlignment="1"/>
    <xf numFmtId="0" fontId="3" fillId="0" borderId="0" xfId="0" applyFont="1" applyBorder="1" applyAlignment="1">
      <alignment horizont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NumberFormat="1" applyFont="1" applyBorder="1" applyAlignment="1">
      <alignment horizontal="center" vertical="center" wrapText="1"/>
    </xf>
    <xf numFmtId="44" fontId="3" fillId="0" borderId="0" xfId="1" applyNumberFormat="1" applyFont="1" applyBorder="1" applyAlignment="1">
      <alignment vertical="center" wrapText="1"/>
    </xf>
    <xf numFmtId="0" fontId="3" fillId="0" borderId="0" xfId="1" applyNumberFormat="1" applyFont="1" applyBorder="1" applyAlignment="1">
      <alignment vertical="center" wrapText="1"/>
    </xf>
    <xf numFmtId="7" fontId="3" fillId="0" borderId="16" xfId="1" applyNumberFormat="1" applyFont="1" applyBorder="1" applyAlignment="1">
      <alignment vertical="center" wrapText="1"/>
    </xf>
    <xf numFmtId="9" fontId="3" fillId="0" borderId="0" xfId="2" applyFont="1" applyBorder="1" applyAlignment="1">
      <alignment vertical="center" wrapText="1"/>
    </xf>
    <xf numFmtId="9" fontId="3" fillId="0" borderId="17" xfId="2" applyFont="1" applyBorder="1" applyAlignment="1">
      <alignment horizontal="center" vertical="center" wrapText="1"/>
    </xf>
    <xf numFmtId="2" fontId="11" fillId="0" borderId="0" xfId="1" applyNumberFormat="1" applyFont="1" applyBorder="1" applyAlignment="1">
      <alignment horizontal="right" vertical="center" wrapText="1"/>
    </xf>
    <xf numFmtId="2" fontId="11" fillId="0" borderId="0" xfId="1" applyNumberFormat="1" applyFont="1" applyBorder="1" applyAlignment="1">
      <alignment vertical="center" wrapText="1"/>
    </xf>
    <xf numFmtId="0" fontId="2" fillId="0" borderId="18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3" fillId="1" borderId="18" xfId="0" applyFont="1" applyFill="1" applyBorder="1" applyAlignment="1">
      <alignment horizontal="center"/>
    </xf>
    <xf numFmtId="0" fontId="3" fillId="1" borderId="20" xfId="0" applyFont="1" applyFill="1" applyBorder="1"/>
    <xf numFmtId="0" fontId="3" fillId="1" borderId="19" xfId="0" applyFont="1" applyFill="1" applyBorder="1"/>
    <xf numFmtId="7" fontId="3" fillId="0" borderId="19" xfId="0" applyNumberFormat="1" applyFont="1" applyBorder="1" applyAlignment="1" applyProtection="1"/>
    <xf numFmtId="0" fontId="3" fillId="1" borderId="21" xfId="0" applyFont="1" applyFill="1" applyBorder="1" applyAlignment="1" applyProtection="1">
      <alignment horizontal="center" vertical="center"/>
    </xf>
    <xf numFmtId="7" fontId="3" fillId="0" borderId="19" xfId="0" applyNumberFormat="1" applyFont="1" applyBorder="1" applyProtection="1"/>
    <xf numFmtId="7" fontId="3" fillId="0" borderId="22" xfId="0" applyNumberFormat="1" applyFont="1" applyBorder="1" applyProtection="1"/>
    <xf numFmtId="9" fontId="3" fillId="0" borderId="19" xfId="0" applyNumberFormat="1" applyFont="1" applyBorder="1" applyAlignment="1" applyProtection="1">
      <alignment horizontal="right"/>
    </xf>
    <xf numFmtId="168" fontId="3" fillId="0" borderId="18" xfId="0" applyNumberFormat="1" applyFont="1" applyBorder="1" applyAlignment="1" applyProtection="1">
      <alignment horizontal="center"/>
    </xf>
    <xf numFmtId="168" fontId="3" fillId="0" borderId="19" xfId="0" applyNumberFormat="1" applyFont="1" applyBorder="1" applyAlignment="1" applyProtection="1">
      <alignment horizontal="center"/>
    </xf>
    <xf numFmtId="39" fontId="5" fillId="0" borderId="21" xfId="0" applyNumberFormat="1" applyFont="1" applyBorder="1" applyProtection="1"/>
    <xf numFmtId="39" fontId="5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168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7" fontId="5" fillId="0" borderId="0" xfId="0" applyNumberFormat="1" applyFont="1" applyBorder="1" applyProtection="1"/>
    <xf numFmtId="39" fontId="5" fillId="0" borderId="0" xfId="0" applyNumberFormat="1" applyFont="1" applyBorder="1"/>
    <xf numFmtId="0" fontId="5" fillId="0" borderId="8" xfId="0" applyFont="1" applyBorder="1"/>
    <xf numFmtId="0" fontId="3" fillId="0" borderId="4" xfId="0" applyFont="1" applyBorder="1"/>
    <xf numFmtId="0" fontId="3" fillId="0" borderId="5" xfId="0" applyFont="1" applyBorder="1"/>
    <xf numFmtId="7" fontId="3" fillId="0" borderId="12" xfId="0" applyNumberFormat="1" applyFont="1" applyFill="1" applyBorder="1" applyAlignment="1">
      <alignment horizontal="center"/>
    </xf>
    <xf numFmtId="0" fontId="2" fillId="0" borderId="1" xfId="0" applyFont="1" applyBorder="1" applyAlignment="1" applyProtection="1"/>
    <xf numFmtId="0" fontId="2" fillId="0" borderId="2" xfId="0" applyFont="1" applyBorder="1" applyAlignment="1" applyProtection="1"/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2" fillId="0" borderId="6" xfId="0" applyFont="1" applyBorder="1" applyAlignment="1" applyProtection="1"/>
    <xf numFmtId="0" fontId="5" fillId="0" borderId="6" xfId="0" applyFont="1" applyBorder="1"/>
    <xf numFmtId="0" fontId="3" fillId="0" borderId="10" xfId="0" applyFont="1" applyBorder="1"/>
    <xf numFmtId="0" fontId="3" fillId="0" borderId="13" xfId="0" applyFont="1" applyBorder="1" applyAlignment="1">
      <alignment horizontal="center"/>
    </xf>
    <xf numFmtId="7" fontId="3" fillId="0" borderId="13" xfId="0" applyNumberFormat="1" applyFont="1" applyFill="1" applyBorder="1"/>
    <xf numFmtId="7" fontId="3" fillId="0" borderId="13" xfId="0" applyNumberFormat="1" applyFont="1" applyFill="1" applyBorder="1" applyAlignment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6" xfId="0" applyFont="1" applyBorder="1" applyAlignment="1">
      <alignment horizontal="center"/>
    </xf>
    <xf numFmtId="7" fontId="3" fillId="0" borderId="10" xfId="0" applyNumberFormat="1" applyFont="1" applyBorder="1" applyAlignment="1"/>
    <xf numFmtId="0" fontId="3" fillId="0" borderId="4" xfId="0" applyFont="1" applyBorder="1" applyAlignment="1">
      <alignment horizontal="center"/>
    </xf>
    <xf numFmtId="165" fontId="3" fillId="0" borderId="12" xfId="1" applyNumberFormat="1" applyFont="1" applyBorder="1" applyAlignment="1">
      <alignment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8" fontId="3" fillId="0" borderId="13" xfId="1" applyNumberFormat="1" applyFont="1" applyBorder="1" applyAlignment="1">
      <alignment vertical="center" wrapText="1"/>
    </xf>
    <xf numFmtId="9" fontId="3" fillId="0" borderId="10" xfId="2" applyFont="1" applyBorder="1" applyAlignment="1">
      <alignment vertical="center" wrapText="1"/>
    </xf>
    <xf numFmtId="168" fontId="3" fillId="0" borderId="4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0" fontId="3" fillId="0" borderId="10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0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14" xfId="0" applyFont="1" applyFill="1" applyBorder="1" applyAlignment="1">
      <alignment horizontal="center"/>
    </xf>
    <xf numFmtId="7" fontId="3" fillId="0" borderId="10" xfId="0" applyNumberFormat="1" applyFont="1" applyFill="1" applyBorder="1" applyAlignment="1"/>
    <xf numFmtId="0" fontId="3" fillId="0" borderId="10" xfId="0" applyFont="1" applyFill="1" applyBorder="1" applyAlignment="1">
      <alignment horizontal="center"/>
    </xf>
    <xf numFmtId="8" fontId="3" fillId="0" borderId="13" xfId="1" applyNumberFormat="1" applyFont="1" applyFill="1" applyBorder="1" applyAlignment="1">
      <alignment vertical="center" wrapText="1"/>
    </xf>
    <xf numFmtId="168" fontId="3" fillId="0" borderId="10" xfId="0" applyNumberFormat="1" applyFont="1" applyFill="1" applyBorder="1" applyAlignment="1">
      <alignment horizontal="center"/>
    </xf>
    <xf numFmtId="168" fontId="3" fillId="0" borderId="14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10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15" xfId="0" applyFont="1" applyFill="1" applyBorder="1" applyAlignment="1">
      <alignment horizontal="center"/>
    </xf>
    <xf numFmtId="7" fontId="3" fillId="0" borderId="15" xfId="0" applyNumberFormat="1" applyFont="1" applyFill="1" applyBorder="1"/>
    <xf numFmtId="7" fontId="3" fillId="0" borderId="15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7" fontId="3" fillId="0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7" fontId="3" fillId="0" borderId="7" xfId="0" applyNumberFormat="1" applyFont="1" applyFill="1" applyBorder="1" applyAlignment="1"/>
    <xf numFmtId="0" fontId="3" fillId="0" borderId="7" xfId="0" applyFont="1" applyFill="1" applyBorder="1" applyAlignment="1">
      <alignment horizontal="center"/>
    </xf>
    <xf numFmtId="165" fontId="3" fillId="0" borderId="15" xfId="1" applyNumberFormat="1" applyFont="1" applyFill="1" applyBorder="1" applyAlignment="1">
      <alignment vertical="center" wrapText="1"/>
    </xf>
    <xf numFmtId="8" fontId="3" fillId="0" borderId="15" xfId="1" applyNumberFormat="1" applyFont="1" applyFill="1" applyBorder="1" applyAlignment="1">
      <alignment vertical="center" wrapText="1"/>
    </xf>
    <xf numFmtId="0" fontId="3" fillId="0" borderId="15" xfId="1" applyNumberFormat="1" applyFont="1" applyFill="1" applyBorder="1" applyAlignment="1">
      <alignment horizontal="center" vertical="center" wrapText="1"/>
    </xf>
    <xf numFmtId="7" fontId="3" fillId="0" borderId="15" xfId="1" applyNumberFormat="1" applyFont="1" applyFill="1" applyBorder="1" applyAlignment="1">
      <alignment vertical="center" wrapText="1"/>
    </xf>
    <xf numFmtId="9" fontId="3" fillId="0" borderId="15" xfId="2" applyFont="1" applyFill="1" applyBorder="1" applyAlignment="1">
      <alignment vertical="center" wrapText="1"/>
    </xf>
    <xf numFmtId="168" fontId="3" fillId="0" borderId="7" xfId="0" applyNumberFormat="1" applyFont="1" applyFill="1" applyBorder="1" applyAlignment="1">
      <alignment horizontal="center"/>
    </xf>
    <xf numFmtId="168" fontId="3" fillId="0" borderId="9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7" fontId="3" fillId="0" borderId="12" xfId="0" applyNumberFormat="1" applyFont="1" applyFill="1" applyBorder="1"/>
    <xf numFmtId="0" fontId="2" fillId="0" borderId="11" xfId="0" applyFont="1" applyFill="1" applyBorder="1" applyAlignment="1">
      <alignment horizontal="left"/>
    </xf>
    <xf numFmtId="7" fontId="2" fillId="0" borderId="11" xfId="0" applyNumberFormat="1" applyFont="1" applyFill="1" applyBorder="1" applyAlignment="1"/>
    <xf numFmtId="0" fontId="2" fillId="0" borderId="11" xfId="0" applyFont="1" applyFill="1" applyBorder="1"/>
    <xf numFmtId="165" fontId="2" fillId="0" borderId="11" xfId="1" applyNumberFormat="1" applyFont="1" applyFill="1" applyBorder="1" applyAlignment="1">
      <alignment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8" fontId="2" fillId="0" borderId="11" xfId="1" applyNumberFormat="1" applyFont="1" applyFill="1" applyBorder="1" applyAlignment="1">
      <alignment vertical="center" wrapText="1"/>
    </xf>
    <xf numFmtId="7" fontId="2" fillId="0" borderId="11" xfId="1" applyNumberFormat="1" applyFont="1" applyFill="1" applyBorder="1" applyAlignment="1">
      <alignment vertical="center" wrapText="1"/>
    </xf>
    <xf numFmtId="9" fontId="2" fillId="0" borderId="11" xfId="0" applyNumberFormat="1" applyFont="1" applyFill="1" applyBorder="1" applyAlignment="1">
      <alignment horizontal="right"/>
    </xf>
    <xf numFmtId="168" fontId="3" fillId="0" borderId="11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14" xfId="1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2" xfId="1" applyNumberFormat="1" applyFont="1" applyFill="1" applyBorder="1" applyAlignment="1">
      <alignment horizontal="center" vertical="center" wrapText="1"/>
    </xf>
    <xf numFmtId="165" fontId="3" fillId="0" borderId="10" xfId="1" applyNumberFormat="1" applyFont="1" applyFill="1" applyBorder="1" applyAlignment="1">
      <alignment vertical="center" wrapText="1"/>
    </xf>
    <xf numFmtId="0" fontId="3" fillId="0" borderId="12" xfId="1" applyNumberFormat="1" applyFont="1" applyFill="1" applyBorder="1" applyAlignment="1">
      <alignment horizontal="center" vertical="center" wrapText="1"/>
    </xf>
    <xf numFmtId="8" fontId="3" fillId="0" borderId="14" xfId="1" applyNumberFormat="1" applyFont="1" applyFill="1" applyBorder="1" applyAlignment="1">
      <alignment vertical="center" wrapText="1"/>
    </xf>
    <xf numFmtId="168" fontId="3" fillId="0" borderId="4" xfId="0" applyNumberFormat="1" applyFont="1" applyFill="1" applyBorder="1" applyAlignment="1">
      <alignment horizontal="center"/>
    </xf>
    <xf numFmtId="168" fontId="3" fillId="0" borderId="6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7" fontId="3" fillId="0" borderId="11" xfId="0" applyNumberFormat="1" applyFont="1" applyFill="1" applyBorder="1"/>
    <xf numFmtId="4" fontId="3" fillId="0" borderId="11" xfId="0" applyNumberFormat="1" applyFont="1" applyFill="1" applyBorder="1" applyAlignment="1">
      <alignment horizontal="center"/>
    </xf>
    <xf numFmtId="166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7" fontId="3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165" fontId="2" fillId="0" borderId="1" xfId="1" applyNumberFormat="1" applyFont="1" applyBorder="1" applyAlignment="1">
      <alignment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8" fontId="2" fillId="0" borderId="3" xfId="1" applyNumberFormat="1" applyFont="1" applyBorder="1" applyAlignment="1">
      <alignment vertical="center" wrapText="1"/>
    </xf>
    <xf numFmtId="7" fontId="2" fillId="0" borderId="11" xfId="1" applyNumberFormat="1" applyFont="1" applyBorder="1" applyAlignment="1">
      <alignment vertical="center" wrapText="1"/>
    </xf>
    <xf numFmtId="9" fontId="2" fillId="0" borderId="11" xfId="0" applyNumberFormat="1" applyFont="1" applyBorder="1" applyAlignment="1">
      <alignment horizontal="right"/>
    </xf>
    <xf numFmtId="168" fontId="3" fillId="0" borderId="10" xfId="0" applyNumberFormat="1" applyFont="1" applyBorder="1" applyAlignment="1">
      <alignment horizontal="center"/>
    </xf>
    <xf numFmtId="168" fontId="3" fillId="0" borderId="1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1" applyNumberFormat="1" applyFont="1" applyBorder="1" applyAlignment="1">
      <alignment vertical="center" wrapText="1"/>
    </xf>
    <xf numFmtId="8" fontId="3" fillId="0" borderId="14" xfId="1" applyNumberFormat="1" applyFont="1" applyBorder="1" applyAlignment="1">
      <alignment vertical="center" wrapText="1"/>
    </xf>
    <xf numFmtId="9" fontId="3" fillId="0" borderId="15" xfId="2" applyFont="1" applyBorder="1" applyAlignment="1">
      <alignment vertical="center" wrapText="1"/>
    </xf>
    <xf numFmtId="168" fontId="3" fillId="0" borderId="1" xfId="0" applyNumberFormat="1" applyFont="1" applyBorder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5" fontId="2" fillId="0" borderId="11" xfId="1" applyNumberFormat="1" applyFont="1" applyBorder="1" applyAlignment="1">
      <alignment vertical="center" wrapText="1"/>
    </xf>
    <xf numFmtId="8" fontId="2" fillId="0" borderId="11" xfId="1" applyNumberFormat="1" applyFont="1" applyBorder="1" applyAlignment="1">
      <alignment vertical="center" wrapText="1"/>
    </xf>
    <xf numFmtId="9" fontId="2" fillId="0" borderId="12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7" fontId="3" fillId="0" borderId="10" xfId="1" applyNumberFormat="1" applyFont="1" applyBorder="1" applyAlignment="1">
      <alignment vertical="center" wrapText="1"/>
    </xf>
    <xf numFmtId="9" fontId="3" fillId="0" borderId="12" xfId="2" applyFont="1" applyBorder="1" applyAlignment="1">
      <alignment vertical="center" wrapText="1"/>
    </xf>
    <xf numFmtId="7" fontId="5" fillId="0" borderId="0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65" fontId="3" fillId="0" borderId="15" xfId="1" applyNumberFormat="1" applyFont="1" applyBorder="1" applyAlignment="1">
      <alignment vertical="center" wrapText="1"/>
    </xf>
    <xf numFmtId="0" fontId="3" fillId="0" borderId="15" xfId="1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/>
    </xf>
    <xf numFmtId="0" fontId="2" fillId="0" borderId="12" xfId="0" applyFont="1" applyBorder="1"/>
    <xf numFmtId="165" fontId="2" fillId="0" borderId="12" xfId="1" applyNumberFormat="1" applyFont="1" applyBorder="1" applyAlignment="1">
      <alignment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9" fontId="2" fillId="0" borderId="15" xfId="0" applyNumberFormat="1" applyFont="1" applyBorder="1" applyAlignment="1">
      <alignment horizontal="right"/>
    </xf>
    <xf numFmtId="168" fontId="3" fillId="0" borderId="25" xfId="0" applyNumberFormat="1" applyFont="1" applyBorder="1" applyAlignment="1"/>
    <xf numFmtId="168" fontId="3" fillId="0" borderId="26" xfId="0" applyNumberFormat="1" applyFont="1" applyBorder="1" applyAlignment="1"/>
    <xf numFmtId="7" fontId="5" fillId="0" borderId="14" xfId="0" applyNumberFormat="1" applyFont="1" applyFill="1" applyBorder="1" applyAlignment="1">
      <alignment horizontal="center"/>
    </xf>
    <xf numFmtId="0" fontId="5" fillId="0" borderId="14" xfId="0" applyFont="1" applyBorder="1"/>
    <xf numFmtId="0" fontId="2" fillId="0" borderId="22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left"/>
    </xf>
    <xf numFmtId="0" fontId="2" fillId="1" borderId="18" xfId="0" applyFont="1" applyFill="1" applyBorder="1" applyAlignment="1">
      <alignment horizontal="center"/>
    </xf>
    <xf numFmtId="0" fontId="2" fillId="1" borderId="20" xfId="0" applyFont="1" applyFill="1" applyBorder="1"/>
    <xf numFmtId="0" fontId="2" fillId="1" borderId="19" xfId="0" applyFont="1" applyFill="1" applyBorder="1"/>
    <xf numFmtId="7" fontId="2" fillId="0" borderId="19" xfId="0" applyNumberFormat="1" applyFont="1" applyBorder="1" applyAlignment="1" applyProtection="1"/>
    <xf numFmtId="0" fontId="2" fillId="1" borderId="21" xfId="0" applyFont="1" applyFill="1" applyBorder="1" applyAlignment="1" applyProtection="1">
      <alignment horizontal="center" vertical="center"/>
    </xf>
    <xf numFmtId="7" fontId="2" fillId="0" borderId="21" xfId="0" applyNumberFormat="1" applyFont="1" applyBorder="1" applyProtection="1"/>
    <xf numFmtId="7" fontId="2" fillId="0" borderId="19" xfId="0" applyNumberFormat="1" applyFont="1" applyBorder="1" applyProtection="1"/>
    <xf numFmtId="7" fontId="2" fillId="0" borderId="22" xfId="0" applyNumberFormat="1" applyFont="1" applyBorder="1" applyProtection="1"/>
    <xf numFmtId="9" fontId="2" fillId="0" borderId="19" xfId="0" applyNumberFormat="1" applyFont="1" applyBorder="1" applyAlignment="1" applyProtection="1"/>
    <xf numFmtId="7" fontId="5" fillId="0" borderId="21" xfId="0" applyNumberFormat="1" applyFont="1" applyBorder="1" applyAlignment="1" applyProtection="1"/>
    <xf numFmtId="39" fontId="3" fillId="0" borderId="0" xfId="0" applyNumberFormat="1" applyFont="1"/>
    <xf numFmtId="7" fontId="3" fillId="0" borderId="0" xfId="0" applyNumberFormat="1" applyFont="1"/>
    <xf numFmtId="0" fontId="2" fillId="0" borderId="0" xfId="0" applyFont="1" applyAlignment="1" applyProtection="1">
      <alignment horizontal="right"/>
    </xf>
    <xf numFmtId="7" fontId="3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168" fontId="3" fillId="0" borderId="0" xfId="0" applyNumberFormat="1" applyFont="1" applyBorder="1" applyProtection="1"/>
    <xf numFmtId="7" fontId="5" fillId="0" borderId="0" xfId="0" applyNumberFormat="1" applyFont="1" applyProtection="1"/>
    <xf numFmtId="39" fontId="5" fillId="0" borderId="0" xfId="0" applyNumberFormat="1" applyFont="1" applyProtection="1"/>
    <xf numFmtId="7" fontId="2" fillId="0" borderId="0" xfId="0" applyNumberFormat="1" applyFont="1"/>
    <xf numFmtId="0" fontId="3" fillId="0" borderId="0" xfId="0" applyFont="1" applyAlignment="1" applyProtection="1">
      <alignment horizontal="left"/>
    </xf>
    <xf numFmtId="0" fontId="2" fillId="0" borderId="28" xfId="0" applyFont="1" applyBorder="1" applyAlignment="1" applyProtection="1">
      <alignment horizontal="left"/>
    </xf>
    <xf numFmtId="0" fontId="3" fillId="0" borderId="23" xfId="0" applyFont="1" applyBorder="1" applyAlignment="1">
      <alignment horizontal="center"/>
    </xf>
    <xf numFmtId="0" fontId="4" fillId="0" borderId="23" xfId="0" applyFont="1" applyBorder="1"/>
    <xf numFmtId="0" fontId="3" fillId="0" borderId="23" xfId="0" applyFont="1" applyBorder="1"/>
    <xf numFmtId="7" fontId="3" fillId="0" borderId="29" xfId="0" applyNumberFormat="1" applyFont="1" applyBorder="1" applyProtection="1"/>
    <xf numFmtId="0" fontId="2" fillId="0" borderId="30" xfId="0" applyFont="1" applyBorder="1" applyAlignment="1" applyProtection="1">
      <alignment horizontal="left"/>
    </xf>
    <xf numFmtId="7" fontId="3" fillId="0" borderId="31" xfId="0" applyNumberFormat="1" applyFont="1" applyBorder="1" applyProtection="1"/>
    <xf numFmtId="8" fontId="5" fillId="0" borderId="0" xfId="0" applyNumberFormat="1" applyFont="1"/>
    <xf numFmtId="0" fontId="2" fillId="0" borderId="32" xfId="0" applyFont="1" applyBorder="1" applyAlignment="1" applyProtection="1">
      <alignment horizontal="left"/>
    </xf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3" fillId="0" borderId="8" xfId="0" applyFont="1" applyBorder="1"/>
    <xf numFmtId="7" fontId="3" fillId="0" borderId="33" xfId="0" applyNumberFormat="1" applyFont="1" applyBorder="1" applyProtection="1"/>
    <xf numFmtId="0" fontId="2" fillId="1" borderId="32" xfId="0" applyFont="1" applyFill="1" applyBorder="1"/>
    <xf numFmtId="0" fontId="3" fillId="1" borderId="8" xfId="0" applyFont="1" applyFill="1" applyBorder="1" applyAlignment="1">
      <alignment horizontal="center"/>
    </xf>
    <xf numFmtId="0" fontId="4" fillId="1" borderId="8" xfId="0" applyFont="1" applyFill="1" applyBorder="1"/>
    <xf numFmtId="0" fontId="3" fillId="1" borderId="8" xfId="0" applyFont="1" applyFill="1" applyBorder="1"/>
    <xf numFmtId="0" fontId="3" fillId="1" borderId="33" xfId="0" applyFont="1" applyFill="1" applyBorder="1"/>
    <xf numFmtId="7" fontId="3" fillId="0" borderId="0" xfId="0" applyNumberFormat="1" applyFont="1" applyProtection="1"/>
    <xf numFmtId="0" fontId="2" fillId="0" borderId="34" xfId="0" applyFont="1" applyBorder="1" applyAlignment="1" applyProtection="1"/>
    <xf numFmtId="0" fontId="4" fillId="0" borderId="35" xfId="0" applyFont="1" applyBorder="1" applyAlignment="1"/>
    <xf numFmtId="0" fontId="14" fillId="0" borderId="36" xfId="0" applyFont="1" applyFill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Continuous"/>
    </xf>
    <xf numFmtId="0" fontId="4" fillId="0" borderId="35" xfId="0" applyFont="1" applyBorder="1" applyAlignment="1">
      <alignment horizontal="centerContinuous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33" xfId="0" applyFont="1" applyFill="1" applyBorder="1" applyAlignment="1" applyProtection="1">
      <alignment horizontal="center"/>
    </xf>
    <xf numFmtId="169" fontId="2" fillId="0" borderId="37" xfId="0" applyNumberFormat="1" applyFont="1" applyFill="1" applyBorder="1" applyAlignment="1" applyProtection="1">
      <alignment horizontal="center"/>
    </xf>
    <xf numFmtId="169" fontId="2" fillId="0" borderId="38" xfId="0" applyNumberFormat="1" applyFont="1" applyFill="1" applyBorder="1" applyAlignment="1" applyProtection="1">
      <alignment horizontal="center"/>
    </xf>
    <xf numFmtId="0" fontId="3" fillId="0" borderId="31" xfId="0" applyFont="1" applyBorder="1"/>
    <xf numFmtId="0" fontId="4" fillId="0" borderId="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39" fontId="3" fillId="0" borderId="0" xfId="0" applyNumberFormat="1" applyFont="1" applyBorder="1" applyProtection="1"/>
    <xf numFmtId="39" fontId="3" fillId="0" borderId="31" xfId="0" applyNumberFormat="1" applyFont="1" applyBorder="1" applyProtection="1"/>
    <xf numFmtId="39" fontId="3" fillId="0" borderId="0" xfId="0" applyNumberFormat="1" applyFont="1" applyProtection="1"/>
    <xf numFmtId="0" fontId="2" fillId="0" borderId="32" xfId="0" applyFont="1" applyBorder="1" applyAlignment="1" applyProtection="1"/>
    <xf numFmtId="0" fontId="4" fillId="0" borderId="8" xfId="0" applyFont="1" applyBorder="1" applyAlignment="1"/>
    <xf numFmtId="0" fontId="4" fillId="0" borderId="0" xfId="0" applyFont="1" applyAlignment="1">
      <alignment horizontal="center"/>
    </xf>
    <xf numFmtId="0" fontId="2" fillId="0" borderId="39" xfId="0" applyFont="1" applyBorder="1" applyAlignment="1" applyProtection="1">
      <alignment horizontal="left"/>
    </xf>
    <xf numFmtId="0" fontId="4" fillId="0" borderId="17" xfId="0" applyFont="1" applyBorder="1"/>
    <xf numFmtId="9" fontId="2" fillId="0" borderId="40" xfId="0" applyNumberFormat="1" applyFont="1" applyFill="1" applyBorder="1" applyAlignment="1" applyProtection="1">
      <alignment horizontal="center"/>
    </xf>
    <xf numFmtId="15" fontId="2" fillId="0" borderId="17" xfId="0" applyNumberFormat="1" applyFont="1" applyFill="1" applyBorder="1" applyAlignment="1">
      <alignment horizontal="center"/>
    </xf>
    <xf numFmtId="15" fontId="2" fillId="0" borderId="40" xfId="0" applyNumberFormat="1" applyFont="1" applyFill="1" applyBorder="1" applyAlignment="1">
      <alignment horizontal="center"/>
    </xf>
    <xf numFmtId="39" fontId="3" fillId="0" borderId="33" xfId="0" applyNumberFormat="1" applyFont="1" applyBorder="1" applyProtection="1"/>
    <xf numFmtId="39" fontId="3" fillId="1" borderId="33" xfId="0" applyNumberFormat="1" applyFont="1" applyFill="1" applyBorder="1" applyProtection="1"/>
    <xf numFmtId="39" fontId="3" fillId="0" borderId="8" xfId="0" applyNumberFormat="1" applyFont="1" applyBorder="1" applyProtection="1"/>
    <xf numFmtId="0" fontId="2" fillId="0" borderId="18" xfId="0" applyFont="1" applyBorder="1" applyAlignment="1" applyProtection="1">
      <alignment horizontal="centerContinuous"/>
    </xf>
    <xf numFmtId="0" fontId="3" fillId="0" borderId="20" xfId="0" applyFont="1" applyBorder="1" applyAlignment="1">
      <alignment horizontal="centerContinuous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2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7" fontId="3" fillId="0" borderId="8" xfId="0" applyNumberFormat="1" applyFont="1" applyBorder="1" applyProtection="1"/>
    <xf numFmtId="0" fontId="4" fillId="0" borderId="31" xfId="0" applyFont="1" applyBorder="1"/>
    <xf numFmtId="0" fontId="3" fillId="0" borderId="0" xfId="0" applyFont="1" applyBorder="1" applyAlignment="1" applyProtection="1">
      <alignment horizontal="left"/>
    </xf>
    <xf numFmtId="0" fontId="3" fillId="0" borderId="30" xfId="0" applyFont="1" applyBorder="1" applyAlignment="1" applyProtection="1">
      <alignment horizontal="fill"/>
    </xf>
    <xf numFmtId="0" fontId="3" fillId="0" borderId="0" xfId="0" applyFont="1" applyBorder="1" applyAlignment="1" applyProtection="1">
      <alignment horizontal="fill"/>
    </xf>
    <xf numFmtId="0" fontId="3" fillId="0" borderId="0" xfId="0" applyFont="1" applyBorder="1" applyAlignment="1" applyProtection="1">
      <alignment horizontal="center"/>
    </xf>
    <xf numFmtId="0" fontId="3" fillId="0" borderId="31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fill"/>
    </xf>
    <xf numFmtId="0" fontId="3" fillId="0" borderId="44" xfId="0" applyFont="1" applyBorder="1" applyAlignment="1" applyProtection="1">
      <alignment horizontal="fill"/>
    </xf>
    <xf numFmtId="0" fontId="3" fillId="0" borderId="45" xfId="0" applyFont="1" applyBorder="1" applyAlignment="1" applyProtection="1">
      <alignment horizontal="fill"/>
    </xf>
    <xf numFmtId="0" fontId="3" fillId="0" borderId="44" xfId="0" applyFont="1" applyBorder="1" applyAlignment="1" applyProtection="1">
      <alignment horizontal="center"/>
    </xf>
    <xf numFmtId="0" fontId="3" fillId="0" borderId="45" xfId="0" applyFont="1" applyBorder="1" applyAlignment="1" applyProtection="1">
      <alignment horizontal="center"/>
    </xf>
    <xf numFmtId="0" fontId="2" fillId="0" borderId="30" xfId="0" applyFont="1" applyBorder="1" applyAlignment="1" applyProtection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2" fillId="1" borderId="30" xfId="0" applyFont="1" applyFill="1" applyBorder="1"/>
    <xf numFmtId="0" fontId="3" fillId="1" borderId="0" xfId="0" applyFont="1" applyFill="1" applyBorder="1" applyAlignment="1">
      <alignment horizontal="center"/>
    </xf>
    <xf numFmtId="0" fontId="4" fillId="1" borderId="0" xfId="0" applyFont="1" applyFill="1" applyBorder="1"/>
    <xf numFmtId="0" fontId="3" fillId="1" borderId="0" xfId="0" applyFont="1" applyFill="1" applyBorder="1"/>
    <xf numFmtId="0" fontId="3" fillId="1" borderId="31" xfId="0" applyFont="1" applyFill="1" applyBorder="1" applyAlignment="1" applyProtection="1">
      <alignment horizontal="fill"/>
    </xf>
    <xf numFmtId="0" fontId="4" fillId="0" borderId="30" xfId="0" applyFont="1" applyBorder="1"/>
    <xf numFmtId="0" fontId="2" fillId="0" borderId="18" xfId="0" applyFont="1" applyBorder="1" applyAlignment="1" applyProtection="1">
      <alignment horizontal="left"/>
    </xf>
    <xf numFmtId="0" fontId="3" fillId="0" borderId="20" xfId="0" applyFont="1" applyBorder="1" applyAlignment="1">
      <alignment horizontal="center"/>
    </xf>
    <xf numFmtId="0" fontId="4" fillId="0" borderId="20" xfId="0" applyFont="1" applyBorder="1"/>
    <xf numFmtId="7" fontId="3" fillId="0" borderId="20" xfId="0" applyNumberFormat="1" applyFont="1" applyBorder="1" applyProtection="1"/>
    <xf numFmtId="7" fontId="3" fillId="0" borderId="21" xfId="0" applyNumberFormat="1" applyFont="1" applyBorder="1" applyProtection="1"/>
    <xf numFmtId="0" fontId="3" fillId="0" borderId="17" xfId="0" applyFont="1" applyBorder="1"/>
    <xf numFmtId="0" fontId="4" fillId="0" borderId="40" xfId="0" applyFont="1" applyBorder="1"/>
    <xf numFmtId="0" fontId="3" fillId="0" borderId="17" xfId="0" applyFont="1" applyBorder="1" applyAlignment="1" applyProtection="1">
      <alignment horizontal="fill"/>
    </xf>
    <xf numFmtId="0" fontId="3" fillId="0" borderId="17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left"/>
    </xf>
    <xf numFmtId="0" fontId="7" fillId="0" borderId="0" xfId="0" applyFont="1" applyBorder="1" applyAlignment="1" applyProtection="1">
      <alignment horizontal="centerContinuous"/>
    </xf>
    <xf numFmtId="0" fontId="5" fillId="0" borderId="0" xfId="0" applyFont="1" applyBorder="1" applyAlignment="1">
      <alignment horizontal="centerContinuous"/>
    </xf>
    <xf numFmtId="0" fontId="0" fillId="0" borderId="0" xfId="0" applyBorder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 applyProtection="1">
      <alignment horizontal="centerContinuous"/>
    </xf>
    <xf numFmtId="170" fontId="5" fillId="0" borderId="0" xfId="0" applyNumberFormat="1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0" xfId="0" applyFont="1" applyBorder="1" applyAlignment="1" applyProtection="1">
      <alignment horizontal="centerContinuous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39" fontId="5" fillId="0" borderId="0" xfId="0" applyNumberFormat="1" applyFont="1" applyBorder="1" applyProtection="1"/>
    <xf numFmtId="37" fontId="5" fillId="0" borderId="0" xfId="0" applyNumberFormat="1" applyFont="1" applyBorder="1" applyProtection="1"/>
    <xf numFmtId="168" fontId="5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/>
    </xf>
    <xf numFmtId="7" fontId="5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 vertical="center"/>
    </xf>
    <xf numFmtId="168" fontId="5" fillId="0" borderId="0" xfId="0" applyNumberFormat="1" applyFont="1" applyBorder="1" applyAlignment="1">
      <alignment horizontal="center"/>
    </xf>
    <xf numFmtId="0" fontId="5" fillId="1" borderId="0" xfId="0" applyFont="1" applyFill="1" applyBorder="1" applyAlignment="1">
      <alignment horizontal="center"/>
    </xf>
    <xf numFmtId="0" fontId="5" fillId="1" borderId="0" xfId="0" applyFont="1" applyFill="1" applyBorder="1"/>
    <xf numFmtId="0" fontId="5" fillId="1" borderId="0" xfId="0" applyFont="1" applyFill="1" applyBorder="1" applyAlignment="1" applyProtection="1">
      <alignment horizontal="center" vertical="center"/>
    </xf>
    <xf numFmtId="168" fontId="5" fillId="0" borderId="0" xfId="0" applyNumberFormat="1" applyFont="1" applyBorder="1" applyProtection="1"/>
    <xf numFmtId="0" fontId="7" fillId="0" borderId="0" xfId="0" applyFont="1" applyBorder="1" applyAlignment="1" applyProtection="1">
      <alignment horizontal="left"/>
    </xf>
    <xf numFmtId="0" fontId="7" fillId="0" borderId="0" xfId="0" applyFont="1" applyFill="1" applyBorder="1"/>
    <xf numFmtId="0" fontId="0" fillId="0" borderId="0" xfId="0" applyFill="1" applyBorder="1"/>
    <xf numFmtId="0" fontId="0" fillId="0" borderId="0" xfId="0" applyBorder="1" applyAlignment="1"/>
    <xf numFmtId="0" fontId="0" fillId="0" borderId="0" xfId="0" applyBorder="1" applyAlignment="1">
      <alignment horizontal="centerContinuous"/>
    </xf>
    <xf numFmtId="15" fontId="7" fillId="0" borderId="0" xfId="0" applyNumberFormat="1" applyFont="1" applyBorder="1" applyAlignment="1" applyProtection="1">
      <alignment horizontal="center"/>
    </xf>
    <xf numFmtId="15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 applyProtection="1">
      <alignment horizontal="center"/>
    </xf>
    <xf numFmtId="9" fontId="7" fillId="0" borderId="0" xfId="0" applyNumberFormat="1" applyFont="1" applyBorder="1" applyAlignment="1" applyProtection="1">
      <alignment horizontal="center"/>
    </xf>
    <xf numFmtId="39" fontId="5" fillId="0" borderId="0" xfId="0" applyNumberFormat="1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horizontal="fill"/>
    </xf>
    <xf numFmtId="0" fontId="5" fillId="0" borderId="0" xfId="0" applyFont="1" applyFill="1" applyBorder="1" applyAlignment="1" applyProtection="1">
      <alignment horizontal="fill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gineering%20Data/Work%20Orders/WO%2008-21%20-%20Lake%20Elmo%20Drive-Main%20St%20to%20Wicks%20Ln/Payments/WO_08-21_Pay_Estim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 App #1"/>
      <sheetName val="Pay App #2"/>
      <sheetName val="Pay App #3"/>
      <sheetName val="Pay App #4"/>
      <sheetName val="Pay App #5"/>
      <sheetName val="Pay App #6"/>
      <sheetName val="Reconciling"/>
      <sheetName val="COs"/>
    </sheetNames>
    <sheetDataSet>
      <sheetData sheetId="0"/>
      <sheetData sheetId="1"/>
      <sheetData sheetId="2"/>
      <sheetData sheetId="3"/>
      <sheetData sheetId="4"/>
      <sheetData sheetId="5">
        <row r="8">
          <cell r="K8">
            <v>1</v>
          </cell>
        </row>
        <row r="9">
          <cell r="K9">
            <v>1</v>
          </cell>
        </row>
        <row r="10">
          <cell r="K10">
            <v>1</v>
          </cell>
        </row>
        <row r="11">
          <cell r="K11">
            <v>1</v>
          </cell>
        </row>
        <row r="12">
          <cell r="K12">
            <v>14095.43</v>
          </cell>
        </row>
        <row r="14">
          <cell r="K14">
            <v>872.59999999999991</v>
          </cell>
        </row>
        <row r="15">
          <cell r="K15">
            <v>757.05</v>
          </cell>
        </row>
        <row r="16">
          <cell r="K16">
            <v>2</v>
          </cell>
        </row>
        <row r="18">
          <cell r="K18">
            <v>4</v>
          </cell>
        </row>
        <row r="19">
          <cell r="K19">
            <v>0.5</v>
          </cell>
        </row>
        <row r="20">
          <cell r="K20">
            <v>0.5</v>
          </cell>
        </row>
        <row r="21">
          <cell r="K21">
            <v>0.5</v>
          </cell>
        </row>
        <row r="22">
          <cell r="K22">
            <v>10</v>
          </cell>
        </row>
        <row r="23">
          <cell r="K23">
            <v>13</v>
          </cell>
        </row>
        <row r="25">
          <cell r="K25">
            <v>1</v>
          </cell>
        </row>
        <row r="26">
          <cell r="K26">
            <v>3</v>
          </cell>
        </row>
        <row r="27">
          <cell r="K27">
            <v>4</v>
          </cell>
        </row>
        <row r="28">
          <cell r="K28">
            <v>0</v>
          </cell>
        </row>
        <row r="30">
          <cell r="K30">
            <v>3013</v>
          </cell>
        </row>
        <row r="32">
          <cell r="K32">
            <v>1</v>
          </cell>
        </row>
        <row r="33">
          <cell r="K33">
            <v>3300</v>
          </cell>
        </row>
        <row r="34">
          <cell r="K34">
            <v>2030</v>
          </cell>
        </row>
        <row r="35">
          <cell r="K35">
            <v>107.64</v>
          </cell>
        </row>
        <row r="36">
          <cell r="K36">
            <v>440</v>
          </cell>
        </row>
        <row r="37">
          <cell r="K37">
            <v>4397.7000000000007</v>
          </cell>
        </row>
        <row r="38">
          <cell r="K38">
            <v>13094.900000000001</v>
          </cell>
        </row>
        <row r="39">
          <cell r="K39">
            <v>2492</v>
          </cell>
        </row>
        <row r="41">
          <cell r="K41">
            <v>976.8</v>
          </cell>
        </row>
        <row r="42">
          <cell r="K42">
            <v>64</v>
          </cell>
        </row>
        <row r="43">
          <cell r="K43">
            <v>463.3</v>
          </cell>
        </row>
        <row r="44">
          <cell r="K44">
            <v>5607.2</v>
          </cell>
        </row>
        <row r="45">
          <cell r="K45">
            <v>692.49999999999989</v>
          </cell>
        </row>
        <row r="46">
          <cell r="K46">
            <v>3796</v>
          </cell>
        </row>
        <row r="47">
          <cell r="K47">
            <v>107.4</v>
          </cell>
        </row>
        <row r="48">
          <cell r="K48">
            <v>114.7</v>
          </cell>
        </row>
        <row r="49">
          <cell r="K49">
            <v>8</v>
          </cell>
        </row>
        <row r="50">
          <cell r="K50">
            <v>34</v>
          </cell>
        </row>
        <row r="51">
          <cell r="K51">
            <v>37</v>
          </cell>
        </row>
        <row r="52">
          <cell r="K52">
            <v>220</v>
          </cell>
        </row>
        <row r="54">
          <cell r="K54">
            <v>1</v>
          </cell>
        </row>
        <row r="57">
          <cell r="K57">
            <v>1</v>
          </cell>
        </row>
        <row r="58">
          <cell r="K58">
            <v>1</v>
          </cell>
        </row>
        <row r="59">
          <cell r="K59">
            <v>3</v>
          </cell>
        </row>
        <row r="60">
          <cell r="K60">
            <v>4</v>
          </cell>
        </row>
        <row r="61">
          <cell r="K61">
            <v>1</v>
          </cell>
        </row>
        <row r="62">
          <cell r="K62">
            <v>5420</v>
          </cell>
        </row>
        <row r="64">
          <cell r="K64">
            <v>235</v>
          </cell>
        </row>
        <row r="66">
          <cell r="K66">
            <v>100</v>
          </cell>
        </row>
        <row r="67">
          <cell r="K67">
            <v>345</v>
          </cell>
        </row>
        <row r="68">
          <cell r="K68">
            <v>0</v>
          </cell>
        </row>
        <row r="69">
          <cell r="K69">
            <v>3</v>
          </cell>
        </row>
        <row r="70">
          <cell r="K70">
            <v>1</v>
          </cell>
        </row>
        <row r="71">
          <cell r="K71">
            <v>1</v>
          </cell>
        </row>
        <row r="72">
          <cell r="K72">
            <v>21</v>
          </cell>
        </row>
        <row r="73">
          <cell r="K73">
            <v>5</v>
          </cell>
        </row>
        <row r="74">
          <cell r="K74">
            <v>370</v>
          </cell>
        </row>
        <row r="75">
          <cell r="K75">
            <v>350</v>
          </cell>
        </row>
        <row r="76">
          <cell r="K76">
            <v>2</v>
          </cell>
        </row>
        <row r="88">
          <cell r="K88">
            <v>0</v>
          </cell>
        </row>
        <row r="89">
          <cell r="K89">
            <v>5.5</v>
          </cell>
        </row>
        <row r="93">
          <cell r="K93">
            <v>1</v>
          </cell>
        </row>
        <row r="94">
          <cell r="K94">
            <v>1</v>
          </cell>
        </row>
        <row r="95">
          <cell r="K95">
            <v>1</v>
          </cell>
        </row>
        <row r="96">
          <cell r="K96">
            <v>0.99999999999999989</v>
          </cell>
        </row>
        <row r="97">
          <cell r="K97">
            <v>10122.36</v>
          </cell>
        </row>
        <row r="98">
          <cell r="K98">
            <v>749</v>
          </cell>
        </row>
        <row r="99">
          <cell r="K99">
            <v>1613.2</v>
          </cell>
        </row>
        <row r="100">
          <cell r="K100">
            <v>770.24000000000012</v>
          </cell>
        </row>
        <row r="102">
          <cell r="K102">
            <v>1</v>
          </cell>
        </row>
        <row r="103">
          <cell r="K103">
            <v>20</v>
          </cell>
        </row>
        <row r="107">
          <cell r="K107">
            <v>32</v>
          </cell>
        </row>
        <row r="108">
          <cell r="K108">
            <v>29</v>
          </cell>
        </row>
        <row r="109">
          <cell r="K109">
            <v>4</v>
          </cell>
        </row>
        <row r="111">
          <cell r="K111">
            <v>0</v>
          </cell>
        </row>
        <row r="112">
          <cell r="K112">
            <v>47</v>
          </cell>
        </row>
        <row r="113">
          <cell r="K113">
            <v>6</v>
          </cell>
        </row>
        <row r="114">
          <cell r="K114">
            <v>0</v>
          </cell>
        </row>
        <row r="115">
          <cell r="K115">
            <v>8030</v>
          </cell>
        </row>
        <row r="117">
          <cell r="K117">
            <v>1</v>
          </cell>
        </row>
        <row r="118">
          <cell r="K118">
            <v>4404</v>
          </cell>
        </row>
        <row r="119">
          <cell r="K119">
            <v>3626.6</v>
          </cell>
        </row>
        <row r="120">
          <cell r="K120">
            <v>195.8</v>
          </cell>
        </row>
        <row r="121">
          <cell r="K121">
            <v>990</v>
          </cell>
        </row>
        <row r="122">
          <cell r="K122">
            <v>10131.700000000001</v>
          </cell>
        </row>
        <row r="123">
          <cell r="K123">
            <v>29040.880000000001</v>
          </cell>
        </row>
        <row r="124">
          <cell r="K124">
            <v>1415</v>
          </cell>
        </row>
        <row r="125">
          <cell r="K125">
            <v>2784.16</v>
          </cell>
        </row>
        <row r="126">
          <cell r="K126">
            <v>4582.6000000000004</v>
          </cell>
        </row>
        <row r="127">
          <cell r="K127">
            <v>336</v>
          </cell>
        </row>
        <row r="128">
          <cell r="K128">
            <v>218.9</v>
          </cell>
        </row>
        <row r="129">
          <cell r="K129">
            <v>7090.9</v>
          </cell>
        </row>
        <row r="130">
          <cell r="K130">
            <v>1188.8800000000001</v>
          </cell>
        </row>
        <row r="131">
          <cell r="K131">
            <v>1917.78</v>
          </cell>
        </row>
        <row r="133">
          <cell r="K133">
            <v>15</v>
          </cell>
        </row>
        <row r="135">
          <cell r="K135">
            <v>266</v>
          </cell>
        </row>
        <row r="136">
          <cell r="K136">
            <v>69</v>
          </cell>
        </row>
        <row r="137">
          <cell r="K137">
            <v>837.3</v>
          </cell>
        </row>
        <row r="138">
          <cell r="K138">
            <v>5</v>
          </cell>
        </row>
        <row r="140">
          <cell r="K140">
            <v>1</v>
          </cell>
        </row>
        <row r="141">
          <cell r="K141">
            <v>1</v>
          </cell>
        </row>
        <row r="144">
          <cell r="K144">
            <v>18</v>
          </cell>
        </row>
        <row r="145">
          <cell r="K145">
            <v>9</v>
          </cell>
        </row>
        <row r="147">
          <cell r="K147">
            <v>12853</v>
          </cell>
        </row>
        <row r="148">
          <cell r="K148">
            <v>4975</v>
          </cell>
        </row>
        <row r="149">
          <cell r="K149">
            <v>320</v>
          </cell>
        </row>
        <row r="150">
          <cell r="K150">
            <v>100</v>
          </cell>
        </row>
        <row r="151">
          <cell r="K151">
            <v>507</v>
          </cell>
        </row>
        <row r="152">
          <cell r="K152">
            <v>495</v>
          </cell>
        </row>
        <row r="153">
          <cell r="K153">
            <v>0</v>
          </cell>
        </row>
        <row r="154">
          <cell r="K154">
            <v>38</v>
          </cell>
        </row>
        <row r="155">
          <cell r="K155">
            <v>6</v>
          </cell>
        </row>
        <row r="156">
          <cell r="K156">
            <v>0.5</v>
          </cell>
        </row>
        <row r="157">
          <cell r="K157">
            <v>9</v>
          </cell>
        </row>
        <row r="158">
          <cell r="K158">
            <v>3</v>
          </cell>
        </row>
        <row r="162">
          <cell r="K162">
            <v>4</v>
          </cell>
        </row>
        <row r="163">
          <cell r="K163">
            <v>1</v>
          </cell>
        </row>
        <row r="164">
          <cell r="K164">
            <v>71</v>
          </cell>
        </row>
        <row r="165">
          <cell r="K165">
            <v>2</v>
          </cell>
        </row>
        <row r="166">
          <cell r="K166">
            <v>408</v>
          </cell>
        </row>
        <row r="167">
          <cell r="K167">
            <v>15</v>
          </cell>
        </row>
        <row r="168">
          <cell r="K168">
            <v>2</v>
          </cell>
        </row>
        <row r="169">
          <cell r="K169">
            <v>1</v>
          </cell>
        </row>
        <row r="170">
          <cell r="K170">
            <v>54</v>
          </cell>
        </row>
        <row r="171">
          <cell r="K171">
            <v>130</v>
          </cell>
        </row>
        <row r="172">
          <cell r="K172">
            <v>45</v>
          </cell>
        </row>
        <row r="173">
          <cell r="K173">
            <v>15</v>
          </cell>
        </row>
        <row r="174">
          <cell r="K174">
            <v>0</v>
          </cell>
        </row>
        <row r="181">
          <cell r="K181">
            <v>510</v>
          </cell>
        </row>
        <row r="182">
          <cell r="K182">
            <v>30</v>
          </cell>
        </row>
        <row r="183">
          <cell r="K183">
            <v>1</v>
          </cell>
        </row>
        <row r="184">
          <cell r="K184">
            <v>1</v>
          </cell>
        </row>
        <row r="185">
          <cell r="K185">
            <v>2</v>
          </cell>
        </row>
        <row r="186">
          <cell r="K186">
            <v>5320</v>
          </cell>
        </row>
        <row r="188">
          <cell r="K188">
            <v>1</v>
          </cell>
        </row>
        <row r="189">
          <cell r="K189">
            <v>1</v>
          </cell>
        </row>
        <row r="191">
          <cell r="K191">
            <v>1</v>
          </cell>
        </row>
        <row r="192">
          <cell r="K192">
            <v>0.5</v>
          </cell>
        </row>
        <row r="193">
          <cell r="K193">
            <v>1</v>
          </cell>
        </row>
        <row r="194">
          <cell r="K194">
            <v>1</v>
          </cell>
        </row>
        <row r="196">
          <cell r="K196">
            <v>13344.77</v>
          </cell>
        </row>
        <row r="197">
          <cell r="K197">
            <v>3800</v>
          </cell>
        </row>
        <row r="198">
          <cell r="K198">
            <v>1</v>
          </cell>
        </row>
        <row r="199">
          <cell r="K199">
            <v>1</v>
          </cell>
        </row>
        <row r="201">
          <cell r="K201">
            <v>404.99999999999994</v>
          </cell>
        </row>
        <row r="203">
          <cell r="K203">
            <v>1</v>
          </cell>
        </row>
        <row r="204">
          <cell r="K204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Horizontal="1" syncVertical="1" syncRef="S130"/>
  <dimension ref="A1:AB275"/>
  <sheetViews>
    <sheetView tabSelected="1" topLeftCell="S130" zoomScaleNormal="100" workbookViewId="0">
      <selection activeCell="AC111" sqref="AC111"/>
    </sheetView>
  </sheetViews>
  <sheetFormatPr defaultRowHeight="12.75"/>
  <cols>
    <col min="1" max="1" width="5.6640625" style="550" hidden="1" customWidth="1"/>
    <col min="2" max="2" width="43" style="550" hidden="1" customWidth="1"/>
    <col min="3" max="3" width="8.6640625" style="550" hidden="1" customWidth="1"/>
    <col min="4" max="4" width="11.33203125" style="550" hidden="1" customWidth="1"/>
    <col min="5" max="5" width="14.5" style="551" hidden="1" customWidth="1"/>
    <col min="6" max="6" width="16.33203125" style="552" hidden="1" customWidth="1"/>
    <col min="7" max="7" width="15.83203125" style="551" hidden="1" customWidth="1"/>
    <col min="8" max="8" width="19.83203125" style="552" hidden="1" customWidth="1"/>
    <col min="9" max="9" width="15.83203125" style="551" hidden="1" customWidth="1"/>
    <col min="10" max="10" width="17.83203125" style="552" hidden="1" customWidth="1"/>
    <col min="11" max="11" width="15.83203125" style="551" hidden="1" customWidth="1"/>
    <col min="12" max="12" width="17.33203125" style="552" hidden="1" customWidth="1"/>
    <col min="13" max="13" width="12.83203125" style="10" hidden="1" customWidth="1"/>
    <col min="14" max="14" width="3" style="10" hidden="1" customWidth="1"/>
    <col min="15" max="15" width="12.83203125" style="10" hidden="1" customWidth="1"/>
    <col min="16" max="16" width="15.6640625" style="10" hidden="1" customWidth="1"/>
    <col min="17" max="17" width="14.83203125" style="10" hidden="1" customWidth="1"/>
    <col min="18" max="18" width="15.83203125" style="10" hidden="1" customWidth="1"/>
    <col min="19" max="19" width="13" style="10" customWidth="1"/>
    <col min="20" max="20" width="9.1640625" style="10" customWidth="1"/>
    <col min="21" max="21" width="35.83203125" style="10" customWidth="1"/>
    <col min="22" max="22" width="10.83203125" style="10" customWidth="1"/>
    <col min="23" max="23" width="13.33203125" style="10" customWidth="1"/>
    <col min="24" max="24" width="11.33203125" style="10" customWidth="1"/>
    <col min="25" max="25" width="11" style="10" customWidth="1"/>
    <col min="26" max="26" width="15.83203125" style="10" customWidth="1"/>
    <col min="27" max="27" width="16.83203125" style="10" customWidth="1"/>
    <col min="28" max="16384" width="9.33203125" style="10"/>
  </cols>
  <sheetData>
    <row r="1" spans="1:28">
      <c r="A1" s="1" t="s">
        <v>0</v>
      </c>
      <c r="B1" s="2"/>
      <c r="C1" s="3"/>
      <c r="D1" s="4"/>
      <c r="E1" s="1" t="s">
        <v>1</v>
      </c>
      <c r="F1" s="5"/>
      <c r="G1" s="5"/>
      <c r="H1" s="5"/>
      <c r="I1" s="3"/>
      <c r="J1" s="6"/>
      <c r="K1" s="7" t="s">
        <v>2</v>
      </c>
      <c r="L1" s="8"/>
      <c r="M1" s="8"/>
      <c r="N1" s="8"/>
      <c r="O1" s="9"/>
      <c r="T1"/>
      <c r="U1"/>
      <c r="V1"/>
      <c r="W1"/>
      <c r="X1"/>
      <c r="Y1"/>
      <c r="Z1"/>
      <c r="AA1"/>
    </row>
    <row r="2" spans="1:28">
      <c r="A2" s="11" t="s">
        <v>3</v>
      </c>
      <c r="B2" s="12"/>
      <c r="C2" s="13"/>
      <c r="D2" s="4"/>
      <c r="E2" s="14" t="s">
        <v>4</v>
      </c>
      <c r="F2" s="15"/>
      <c r="G2" s="15"/>
      <c r="H2" s="15"/>
      <c r="I2" s="16"/>
      <c r="J2" s="17"/>
      <c r="K2" s="18" t="s">
        <v>5</v>
      </c>
      <c r="L2" s="19"/>
      <c r="M2" s="20">
        <v>40483</v>
      </c>
      <c r="N2" s="21"/>
      <c r="O2" s="22"/>
      <c r="T2"/>
      <c r="U2" s="23"/>
      <c r="V2" s="23"/>
      <c r="W2" s="23"/>
      <c r="X2" s="23"/>
      <c r="Y2" s="23"/>
      <c r="Z2" s="23"/>
      <c r="AA2" s="23"/>
    </row>
    <row r="3" spans="1:28">
      <c r="A3" s="11" t="s">
        <v>6</v>
      </c>
      <c r="B3" s="12"/>
      <c r="C3" s="13"/>
      <c r="D3" s="4"/>
      <c r="E3" s="1" t="s">
        <v>7</v>
      </c>
      <c r="F3" s="3"/>
      <c r="G3" s="24" t="s">
        <v>8</v>
      </c>
      <c r="H3" s="2"/>
      <c r="I3" s="3"/>
      <c r="J3" s="6"/>
      <c r="K3" s="1" t="s">
        <v>9</v>
      </c>
      <c r="L3" s="25"/>
      <c r="M3" s="26">
        <v>40517</v>
      </c>
      <c r="N3" s="27"/>
      <c r="O3" s="28"/>
      <c r="T3" s="29" t="s">
        <v>10</v>
      </c>
      <c r="U3" s="23"/>
      <c r="V3" s="23"/>
      <c r="W3" s="23"/>
      <c r="X3" s="23"/>
      <c r="Y3" s="23"/>
      <c r="Z3" s="23"/>
      <c r="AA3" s="23"/>
    </row>
    <row r="4" spans="1:28">
      <c r="A4" s="30"/>
      <c r="B4" s="31"/>
      <c r="C4" s="3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T4" s="33" t="s">
        <v>11</v>
      </c>
      <c r="U4" s="34"/>
      <c r="V4" s="34"/>
      <c r="W4" s="34"/>
      <c r="X4" s="34"/>
      <c r="Y4" s="34"/>
      <c r="Z4" s="34"/>
      <c r="AA4" s="34"/>
    </row>
    <row r="5" spans="1:28">
      <c r="A5" s="35" t="s">
        <v>12</v>
      </c>
      <c r="B5" s="36"/>
      <c r="C5" s="37"/>
      <c r="D5" s="1" t="s">
        <v>13</v>
      </c>
      <c r="E5" s="38"/>
      <c r="F5" s="37"/>
      <c r="G5" s="1" t="s">
        <v>14</v>
      </c>
      <c r="H5" s="37"/>
      <c r="I5" s="1" t="s">
        <v>15</v>
      </c>
      <c r="J5" s="37"/>
      <c r="K5" s="1" t="s">
        <v>16</v>
      </c>
      <c r="L5" s="39"/>
      <c r="M5" s="3"/>
      <c r="N5" s="40" t="s">
        <v>17</v>
      </c>
      <c r="O5" s="41"/>
      <c r="P5" s="42" t="s">
        <v>18</v>
      </c>
      <c r="Q5" s="42" t="s">
        <v>19</v>
      </c>
      <c r="R5" s="42" t="s">
        <v>20</v>
      </c>
      <c r="T5" s="10" t="s">
        <v>12</v>
      </c>
      <c r="U5" s="34"/>
      <c r="V5" s="34"/>
      <c r="W5" s="34"/>
      <c r="X5" s="34"/>
      <c r="Y5" s="34"/>
      <c r="Z5" s="34"/>
      <c r="AA5" s="34"/>
    </row>
    <row r="6" spans="1:28">
      <c r="A6" s="43"/>
      <c r="B6" s="44"/>
      <c r="C6" s="45"/>
      <c r="D6" s="46"/>
      <c r="E6" s="47"/>
      <c r="F6" s="48"/>
      <c r="G6" s="49"/>
      <c r="H6" s="50"/>
      <c r="I6" s="49"/>
      <c r="J6" s="50"/>
      <c r="K6" s="51"/>
      <c r="L6" s="52"/>
      <c r="M6" s="53"/>
      <c r="N6" s="54" t="s">
        <v>21</v>
      </c>
      <c r="O6" s="55"/>
      <c r="P6" s="56" t="s">
        <v>22</v>
      </c>
      <c r="Q6" s="56" t="s">
        <v>23</v>
      </c>
      <c r="R6" s="56" t="s">
        <v>24</v>
      </c>
      <c r="T6" s="57"/>
      <c r="U6" s="57"/>
      <c r="V6" s="57"/>
      <c r="W6" s="57"/>
      <c r="X6" s="58" t="s">
        <v>25</v>
      </c>
      <c r="Y6" s="59"/>
      <c r="Z6" s="58" t="s">
        <v>26</v>
      </c>
      <c r="AA6" s="59"/>
    </row>
    <row r="7" spans="1:28">
      <c r="A7" s="60" t="s">
        <v>27</v>
      </c>
      <c r="B7" s="60" t="s">
        <v>28</v>
      </c>
      <c r="C7" s="60" t="s">
        <v>17</v>
      </c>
      <c r="D7" s="61" t="s">
        <v>29</v>
      </c>
      <c r="E7" s="62" t="s">
        <v>30</v>
      </c>
      <c r="F7" s="63" t="s">
        <v>31</v>
      </c>
      <c r="G7" s="64" t="s">
        <v>29</v>
      </c>
      <c r="H7" s="63" t="s">
        <v>31</v>
      </c>
      <c r="I7" s="64" t="s">
        <v>29</v>
      </c>
      <c r="J7" s="63" t="s">
        <v>31</v>
      </c>
      <c r="K7" s="64" t="s">
        <v>29</v>
      </c>
      <c r="L7" s="62" t="s">
        <v>31</v>
      </c>
      <c r="M7" s="65" t="s">
        <v>32</v>
      </c>
      <c r="N7" s="66" t="s">
        <v>33</v>
      </c>
      <c r="O7" s="67"/>
      <c r="P7" s="68" t="s">
        <v>34</v>
      </c>
      <c r="Q7" s="68" t="s">
        <v>35</v>
      </c>
      <c r="R7" s="68" t="s">
        <v>25</v>
      </c>
      <c r="S7" s="69"/>
      <c r="T7" s="70" t="s">
        <v>27</v>
      </c>
      <c r="U7" s="71" t="s">
        <v>28</v>
      </c>
      <c r="V7" s="70" t="s">
        <v>17</v>
      </c>
      <c r="W7" s="72" t="s">
        <v>30</v>
      </c>
      <c r="X7" s="58" t="s">
        <v>36</v>
      </c>
      <c r="Y7" s="59"/>
      <c r="Z7" s="58" t="s">
        <v>36</v>
      </c>
      <c r="AA7" s="59"/>
      <c r="AB7" s="73"/>
    </row>
    <row r="8" spans="1:28" ht="12.75" customHeight="1">
      <c r="A8" s="74">
        <v>1</v>
      </c>
      <c r="B8" s="75" t="s">
        <v>37</v>
      </c>
      <c r="C8" s="76" t="s">
        <v>38</v>
      </c>
      <c r="D8" s="77">
        <v>1</v>
      </c>
      <c r="E8" s="78">
        <v>24250</v>
      </c>
      <c r="F8" s="79">
        <f>SUM(D8*E8)</f>
        <v>24250</v>
      </c>
      <c r="G8" s="76"/>
      <c r="H8" s="80">
        <f t="shared" ref="H8:H71" si="0">E8*G8</f>
        <v>0</v>
      </c>
      <c r="I8" s="81">
        <f>'[1]Pay App #6'!K8</f>
        <v>1</v>
      </c>
      <c r="J8" s="82">
        <f>I8*E8</f>
        <v>24250</v>
      </c>
      <c r="K8" s="81">
        <f>G8+I8</f>
        <v>1</v>
      </c>
      <c r="L8" s="83">
        <f>E8*K8</f>
        <v>24250</v>
      </c>
      <c r="M8" s="84">
        <f>K8/D8</f>
        <v>1</v>
      </c>
      <c r="N8" s="85" t="s">
        <v>39</v>
      </c>
      <c r="O8" s="86"/>
      <c r="P8" s="87">
        <f>L8-F8</f>
        <v>0</v>
      </c>
      <c r="Q8" s="88">
        <f>K8-D8</f>
        <v>0</v>
      </c>
      <c r="R8" s="89">
        <f>D8+Q8</f>
        <v>1</v>
      </c>
      <c r="S8" s="90"/>
      <c r="T8" s="74">
        <v>1</v>
      </c>
      <c r="U8" s="75" t="s">
        <v>37</v>
      </c>
      <c r="V8" s="76" t="s">
        <v>38</v>
      </c>
      <c r="W8" s="78">
        <v>24250</v>
      </c>
      <c r="X8" s="91">
        <f>IF(Q8&gt;0,ABS(Q8),0)</f>
        <v>0</v>
      </c>
      <c r="Y8" s="92">
        <f>IF(Q8&lt;0,Q8,0)</f>
        <v>0</v>
      </c>
      <c r="Z8" s="78">
        <f>IF(X8&gt;0,X8*W8,)</f>
        <v>0</v>
      </c>
      <c r="AA8" s="93">
        <f>IF(Y8&lt;=0,Y8*W8,)</f>
        <v>0</v>
      </c>
      <c r="AB8" s="73"/>
    </row>
    <row r="9" spans="1:28" ht="12.75" customHeight="1">
      <c r="A9" s="94">
        <v>2</v>
      </c>
      <c r="B9" s="95" t="s">
        <v>40</v>
      </c>
      <c r="C9" s="96" t="s">
        <v>38</v>
      </c>
      <c r="D9" s="97">
        <v>1</v>
      </c>
      <c r="E9" s="78">
        <v>4100</v>
      </c>
      <c r="F9" s="98">
        <f t="shared" ref="F9:F72" si="1">SUM(D9*E9)</f>
        <v>4100</v>
      </c>
      <c r="G9" s="99"/>
      <c r="H9" s="100">
        <f t="shared" si="0"/>
        <v>0</v>
      </c>
      <c r="I9" s="101">
        <f>'[1]Pay App #6'!K9</f>
        <v>1</v>
      </c>
      <c r="J9" s="102">
        <f t="shared" ref="J9:J72" si="2">I9*E9</f>
        <v>4100</v>
      </c>
      <c r="K9" s="101">
        <f t="shared" ref="K9:K72" si="3">G9+I9</f>
        <v>1</v>
      </c>
      <c r="L9" s="103">
        <f t="shared" ref="L9:L72" si="4">E9*K9</f>
        <v>4100</v>
      </c>
      <c r="M9" s="104">
        <f t="shared" ref="M9:M72" si="5">K9/D9</f>
        <v>1</v>
      </c>
      <c r="N9" s="105" t="s">
        <v>39</v>
      </c>
      <c r="O9" s="106"/>
      <c r="P9" s="87">
        <f t="shared" ref="P9:P72" si="6">L9-F9</f>
        <v>0</v>
      </c>
      <c r="Q9" s="88">
        <f t="shared" ref="Q9:Q23" si="7">K9-D9</f>
        <v>0</v>
      </c>
      <c r="R9" s="89">
        <f t="shared" ref="R9:R72" si="8">D9+Q9</f>
        <v>1</v>
      </c>
      <c r="S9" s="90"/>
      <c r="T9" s="94">
        <v>2</v>
      </c>
      <c r="U9" s="95" t="s">
        <v>40</v>
      </c>
      <c r="V9" s="96" t="s">
        <v>38</v>
      </c>
      <c r="W9" s="78">
        <v>4100</v>
      </c>
      <c r="X9" s="91">
        <f>IF(Q9&gt;0,ABS(Q9),0)</f>
        <v>0</v>
      </c>
      <c r="Y9" s="92">
        <f>IF(Q9&lt;0,Q9,0)</f>
        <v>0</v>
      </c>
      <c r="Z9" s="78">
        <f>IF(X9&gt;0,X9*W9,)</f>
        <v>0</v>
      </c>
      <c r="AA9" s="107">
        <f>IF(Y9&lt;=0,Y9*W9,)</f>
        <v>0</v>
      </c>
      <c r="AB9" s="73"/>
    </row>
    <row r="10" spans="1:28" ht="12.75" customHeight="1">
      <c r="A10" s="94">
        <v>3</v>
      </c>
      <c r="B10" s="95" t="s">
        <v>41</v>
      </c>
      <c r="C10" s="96" t="s">
        <v>38</v>
      </c>
      <c r="D10" s="97">
        <v>1</v>
      </c>
      <c r="E10" s="78">
        <v>28500</v>
      </c>
      <c r="F10" s="98">
        <f t="shared" si="1"/>
        <v>28500</v>
      </c>
      <c r="G10" s="96"/>
      <c r="H10" s="100">
        <f t="shared" si="0"/>
        <v>0</v>
      </c>
      <c r="I10" s="101">
        <f>'[1]Pay App #6'!K10</f>
        <v>1</v>
      </c>
      <c r="J10" s="102">
        <f t="shared" si="2"/>
        <v>28500</v>
      </c>
      <c r="K10" s="101">
        <f t="shared" si="3"/>
        <v>1</v>
      </c>
      <c r="L10" s="103">
        <f t="shared" si="4"/>
        <v>28500</v>
      </c>
      <c r="M10" s="104">
        <f t="shared" si="5"/>
        <v>1</v>
      </c>
      <c r="N10" s="105" t="s">
        <v>39</v>
      </c>
      <c r="O10" s="106"/>
      <c r="P10" s="87">
        <f t="shared" si="6"/>
        <v>0</v>
      </c>
      <c r="Q10" s="88">
        <f t="shared" si="7"/>
        <v>0</v>
      </c>
      <c r="R10" s="89">
        <f t="shared" si="8"/>
        <v>1</v>
      </c>
      <c r="S10" s="90"/>
      <c r="T10" s="94">
        <v>3</v>
      </c>
      <c r="U10" s="95" t="s">
        <v>41</v>
      </c>
      <c r="V10" s="96" t="s">
        <v>38</v>
      </c>
      <c r="W10" s="78">
        <v>28500</v>
      </c>
      <c r="X10" s="91">
        <f>IF(Q10&gt;0,ABS(Q10),0)</f>
        <v>0</v>
      </c>
      <c r="Y10" s="92">
        <f>IF(Q10&lt;0,Q10,0)</f>
        <v>0</v>
      </c>
      <c r="Z10" s="78">
        <f>IF(X10&gt;0,X10*W10,)</f>
        <v>0</v>
      </c>
      <c r="AA10" s="107">
        <f>IF(Y10&lt;=0,Y10*W10,)</f>
        <v>0</v>
      </c>
      <c r="AB10" s="73"/>
    </row>
    <row r="11" spans="1:28" ht="12.75" customHeight="1">
      <c r="A11" s="94">
        <v>4</v>
      </c>
      <c r="B11" s="95" t="s">
        <v>42</v>
      </c>
      <c r="C11" s="96" t="s">
        <v>38</v>
      </c>
      <c r="D11" s="97">
        <v>1</v>
      </c>
      <c r="E11" s="78">
        <v>29000</v>
      </c>
      <c r="F11" s="98">
        <f t="shared" si="1"/>
        <v>29000</v>
      </c>
      <c r="G11" s="96"/>
      <c r="H11" s="100">
        <f t="shared" si="0"/>
        <v>0</v>
      </c>
      <c r="I11" s="101">
        <f>'[1]Pay App #6'!K11</f>
        <v>1</v>
      </c>
      <c r="J11" s="102">
        <f t="shared" si="2"/>
        <v>29000</v>
      </c>
      <c r="K11" s="101">
        <f t="shared" si="3"/>
        <v>1</v>
      </c>
      <c r="L11" s="103">
        <f t="shared" si="4"/>
        <v>29000</v>
      </c>
      <c r="M11" s="104">
        <f t="shared" si="5"/>
        <v>1</v>
      </c>
      <c r="N11" s="105" t="s">
        <v>39</v>
      </c>
      <c r="O11" s="106"/>
      <c r="P11" s="87">
        <f t="shared" si="6"/>
        <v>0</v>
      </c>
      <c r="Q11" s="88">
        <f t="shared" si="7"/>
        <v>0</v>
      </c>
      <c r="R11" s="89">
        <f t="shared" si="8"/>
        <v>1</v>
      </c>
      <c r="S11" s="90"/>
      <c r="T11" s="94">
        <v>4</v>
      </c>
      <c r="U11" s="95" t="s">
        <v>42</v>
      </c>
      <c r="V11" s="96" t="s">
        <v>38</v>
      </c>
      <c r="W11" s="78">
        <v>29000</v>
      </c>
      <c r="X11" s="91">
        <f>IF(Q11&gt;0,ABS(Q11),0)</f>
        <v>0</v>
      </c>
      <c r="Y11" s="92">
        <f>IF(Q11&lt;0,Q11,0)</f>
        <v>0</v>
      </c>
      <c r="Z11" s="78">
        <f>IF(X11&gt;0,X11*W11,)</f>
        <v>0</v>
      </c>
      <c r="AA11" s="107">
        <f>IF(Y11&lt;=0,Y11*W11,)</f>
        <v>0</v>
      </c>
      <c r="AB11" s="73"/>
    </row>
    <row r="12" spans="1:28" ht="12.75" customHeight="1">
      <c r="A12" s="94">
        <v>5</v>
      </c>
      <c r="B12" s="95" t="s">
        <v>43</v>
      </c>
      <c r="C12" s="96" t="s">
        <v>44</v>
      </c>
      <c r="D12" s="97">
        <v>6900</v>
      </c>
      <c r="E12" s="78">
        <v>2.75</v>
      </c>
      <c r="F12" s="98">
        <f t="shared" si="1"/>
        <v>18975</v>
      </c>
      <c r="G12" s="96"/>
      <c r="H12" s="100">
        <f t="shared" si="0"/>
        <v>0</v>
      </c>
      <c r="I12" s="101">
        <f>'[1]Pay App #6'!K12</f>
        <v>14095.43</v>
      </c>
      <c r="J12" s="102">
        <f t="shared" si="2"/>
        <v>38762.432500000003</v>
      </c>
      <c r="K12" s="101">
        <f t="shared" si="3"/>
        <v>14095.43</v>
      </c>
      <c r="L12" s="103">
        <f t="shared" si="4"/>
        <v>38762.432500000003</v>
      </c>
      <c r="M12" s="104">
        <f t="shared" si="5"/>
        <v>2.0428159420289855</v>
      </c>
      <c r="N12" s="105" t="s">
        <v>39</v>
      </c>
      <c r="O12" s="106"/>
      <c r="P12" s="87">
        <f t="shared" si="6"/>
        <v>19787.432500000003</v>
      </c>
      <c r="Q12" s="88">
        <f t="shared" si="7"/>
        <v>7195.43</v>
      </c>
      <c r="R12" s="89">
        <f t="shared" si="8"/>
        <v>14095.43</v>
      </c>
      <c r="S12" s="90"/>
      <c r="T12" s="94">
        <v>5</v>
      </c>
      <c r="U12" s="95" t="s">
        <v>43</v>
      </c>
      <c r="V12" s="96" t="s">
        <v>44</v>
      </c>
      <c r="W12" s="78">
        <v>2.75</v>
      </c>
      <c r="X12" s="91">
        <f>IF(Q12&gt;0,ABS(Q12),0)</f>
        <v>7195.43</v>
      </c>
      <c r="Y12" s="92">
        <f>IF(Q12&lt;0,Q12,0)</f>
        <v>0</v>
      </c>
      <c r="Z12" s="78">
        <f>IF(X12&gt;0,X12*W12,)</f>
        <v>19787.432500000003</v>
      </c>
      <c r="AA12" s="107">
        <f>IF(Y12&lt;=0,Y12*W12,)</f>
        <v>0</v>
      </c>
      <c r="AB12" s="73"/>
    </row>
    <row r="13" spans="1:28" ht="12.75" customHeight="1">
      <c r="A13" s="108">
        <v>6</v>
      </c>
      <c r="B13" s="109" t="s">
        <v>45</v>
      </c>
      <c r="C13" s="110" t="s">
        <v>44</v>
      </c>
      <c r="D13" s="111">
        <v>0</v>
      </c>
      <c r="E13" s="112"/>
      <c r="F13" s="113"/>
      <c r="G13" s="110"/>
      <c r="H13" s="114"/>
      <c r="I13" s="115"/>
      <c r="J13" s="116"/>
      <c r="K13" s="115"/>
      <c r="L13" s="117"/>
      <c r="M13" s="118"/>
      <c r="N13" s="119"/>
      <c r="O13" s="120"/>
      <c r="P13" s="118"/>
      <c r="Q13" s="121"/>
      <c r="R13" s="118"/>
      <c r="S13" s="90"/>
      <c r="T13" s="108">
        <v>6</v>
      </c>
      <c r="U13" s="109" t="s">
        <v>45</v>
      </c>
      <c r="V13" s="110" t="s">
        <v>44</v>
      </c>
      <c r="W13" s="112"/>
      <c r="X13" s="122"/>
      <c r="Y13" s="123"/>
      <c r="Z13" s="112"/>
      <c r="AA13" s="124"/>
      <c r="AB13" s="73"/>
    </row>
    <row r="14" spans="1:28" ht="12.75" customHeight="1">
      <c r="A14" s="74">
        <v>7</v>
      </c>
      <c r="B14" s="75" t="s">
        <v>46</v>
      </c>
      <c r="C14" s="76" t="s">
        <v>47</v>
      </c>
      <c r="D14" s="77">
        <v>700</v>
      </c>
      <c r="E14" s="78">
        <v>3.5</v>
      </c>
      <c r="F14" s="79">
        <f t="shared" si="1"/>
        <v>2450</v>
      </c>
      <c r="G14" s="76"/>
      <c r="H14" s="80">
        <f t="shared" si="0"/>
        <v>0</v>
      </c>
      <c r="I14" s="81">
        <f>'[1]Pay App #6'!K14</f>
        <v>872.59999999999991</v>
      </c>
      <c r="J14" s="82">
        <f t="shared" si="2"/>
        <v>3054.0999999999995</v>
      </c>
      <c r="K14" s="81">
        <f t="shared" si="3"/>
        <v>872.59999999999991</v>
      </c>
      <c r="L14" s="83">
        <f t="shared" si="4"/>
        <v>3054.0999999999995</v>
      </c>
      <c r="M14" s="84">
        <f t="shared" si="5"/>
        <v>1.2465714285714284</v>
      </c>
      <c r="N14" s="85" t="s">
        <v>39</v>
      </c>
      <c r="O14" s="86"/>
      <c r="P14" s="87">
        <f t="shared" si="6"/>
        <v>604.09999999999945</v>
      </c>
      <c r="Q14" s="88">
        <f t="shared" si="7"/>
        <v>172.59999999999991</v>
      </c>
      <c r="R14" s="89">
        <f t="shared" si="8"/>
        <v>872.59999999999991</v>
      </c>
      <c r="S14" s="90"/>
      <c r="T14" s="74">
        <v>7</v>
      </c>
      <c r="U14" s="75" t="s">
        <v>46</v>
      </c>
      <c r="V14" s="76" t="s">
        <v>47</v>
      </c>
      <c r="W14" s="78">
        <v>3.5</v>
      </c>
      <c r="X14" s="91">
        <f t="shared" ref="X14:X23" si="9">IF(Q14&gt;0,ABS(Q14),0)</f>
        <v>172.59999999999991</v>
      </c>
      <c r="Y14" s="92">
        <f>IF(Q14&lt;0,Q14,0)</f>
        <v>0</v>
      </c>
      <c r="Z14" s="78">
        <f>IF(X14&gt;0,X14*W14,)</f>
        <v>604.09999999999968</v>
      </c>
      <c r="AA14" s="107">
        <f>IF(Y14&lt;=0,Y14*W14,)</f>
        <v>0</v>
      </c>
      <c r="AB14" s="73"/>
    </row>
    <row r="15" spans="1:28" ht="12.75" customHeight="1">
      <c r="A15" s="74">
        <v>8</v>
      </c>
      <c r="B15" s="75" t="s">
        <v>48</v>
      </c>
      <c r="C15" s="76" t="s">
        <v>44</v>
      </c>
      <c r="D15" s="77">
        <v>240</v>
      </c>
      <c r="E15" s="78">
        <v>9.25</v>
      </c>
      <c r="F15" s="79">
        <f t="shared" si="1"/>
        <v>2220</v>
      </c>
      <c r="G15" s="125"/>
      <c r="H15" s="80">
        <f t="shared" si="0"/>
        <v>0</v>
      </c>
      <c r="I15" s="81">
        <f>'[1]Pay App #6'!K15</f>
        <v>757.05</v>
      </c>
      <c r="J15" s="82">
        <f t="shared" si="2"/>
        <v>7002.7124999999996</v>
      </c>
      <c r="K15" s="81">
        <f t="shared" si="3"/>
        <v>757.05</v>
      </c>
      <c r="L15" s="83">
        <f t="shared" si="4"/>
        <v>7002.7124999999996</v>
      </c>
      <c r="M15" s="84">
        <f t="shared" si="5"/>
        <v>3.1543749999999999</v>
      </c>
      <c r="N15" s="85" t="s">
        <v>39</v>
      </c>
      <c r="O15" s="86"/>
      <c r="P15" s="87">
        <f t="shared" si="6"/>
        <v>4782.7124999999996</v>
      </c>
      <c r="Q15" s="88">
        <f t="shared" si="7"/>
        <v>517.04999999999995</v>
      </c>
      <c r="R15" s="89">
        <f t="shared" si="8"/>
        <v>757.05</v>
      </c>
      <c r="S15" s="90"/>
      <c r="T15" s="74">
        <v>8</v>
      </c>
      <c r="U15" s="75" t="s">
        <v>48</v>
      </c>
      <c r="V15" s="76" t="s">
        <v>44</v>
      </c>
      <c r="W15" s="78">
        <v>9.25</v>
      </c>
      <c r="X15" s="91">
        <f t="shared" si="9"/>
        <v>517.04999999999995</v>
      </c>
      <c r="Y15" s="92">
        <f>IF(Q15&lt;0,Q15,0)</f>
        <v>0</v>
      </c>
      <c r="Z15" s="78">
        <f>IF(X15&gt;0,X15*W15,)</f>
        <v>4782.7124999999996</v>
      </c>
      <c r="AA15" s="107">
        <f>IF(Y15&lt;=0,Y15*W15,)</f>
        <v>0</v>
      </c>
      <c r="AB15" s="73"/>
    </row>
    <row r="16" spans="1:28" s="34" customFormat="1" ht="12.75" customHeight="1">
      <c r="A16" s="94">
        <v>9</v>
      </c>
      <c r="B16" s="95" t="s">
        <v>49</v>
      </c>
      <c r="C16" s="96" t="s">
        <v>50</v>
      </c>
      <c r="D16" s="97">
        <v>2</v>
      </c>
      <c r="E16" s="78">
        <v>755</v>
      </c>
      <c r="F16" s="98">
        <f t="shared" si="1"/>
        <v>1510</v>
      </c>
      <c r="G16" s="96"/>
      <c r="H16" s="100">
        <f t="shared" si="0"/>
        <v>0</v>
      </c>
      <c r="I16" s="81">
        <f>'[1]Pay App #6'!K16</f>
        <v>2</v>
      </c>
      <c r="J16" s="102">
        <f t="shared" si="2"/>
        <v>1510</v>
      </c>
      <c r="K16" s="101">
        <f t="shared" si="3"/>
        <v>2</v>
      </c>
      <c r="L16" s="103">
        <f t="shared" si="4"/>
        <v>1510</v>
      </c>
      <c r="M16" s="104">
        <f t="shared" si="5"/>
        <v>1</v>
      </c>
      <c r="N16" s="105" t="s">
        <v>39</v>
      </c>
      <c r="O16" s="106"/>
      <c r="P16" s="126">
        <f t="shared" si="6"/>
        <v>0</v>
      </c>
      <c r="Q16" s="88">
        <f t="shared" si="7"/>
        <v>0</v>
      </c>
      <c r="R16" s="127">
        <f t="shared" si="8"/>
        <v>2</v>
      </c>
      <c r="S16" s="128"/>
      <c r="T16" s="94">
        <v>9</v>
      </c>
      <c r="U16" s="95" t="s">
        <v>49</v>
      </c>
      <c r="V16" s="96" t="s">
        <v>50</v>
      </c>
      <c r="W16" s="78">
        <v>755</v>
      </c>
      <c r="X16" s="91">
        <f t="shared" si="9"/>
        <v>0</v>
      </c>
      <c r="Y16" s="92">
        <f>IF(Q16&lt;0,Q16,0)</f>
        <v>0</v>
      </c>
      <c r="Z16" s="78">
        <f>IF(X16&gt;0,X16*W16,)</f>
        <v>0</v>
      </c>
      <c r="AA16" s="107">
        <f>IF(Y16&lt;=0,Y16*W16,)</f>
        <v>0</v>
      </c>
      <c r="AB16" s="129"/>
    </row>
    <row r="17" spans="1:28" ht="12.75" customHeight="1">
      <c r="A17" s="108">
        <v>10</v>
      </c>
      <c r="B17" s="109" t="s">
        <v>45</v>
      </c>
      <c r="C17" s="110" t="s">
        <v>38</v>
      </c>
      <c r="D17" s="111">
        <v>0</v>
      </c>
      <c r="E17" s="112"/>
      <c r="F17" s="113"/>
      <c r="G17" s="110"/>
      <c r="H17" s="114"/>
      <c r="I17" s="115"/>
      <c r="J17" s="116"/>
      <c r="K17" s="115"/>
      <c r="L17" s="117"/>
      <c r="M17" s="118"/>
      <c r="N17" s="119"/>
      <c r="O17" s="120"/>
      <c r="P17" s="118"/>
      <c r="Q17" s="130"/>
      <c r="R17" s="118"/>
      <c r="S17" s="90"/>
      <c r="T17" s="108">
        <v>10</v>
      </c>
      <c r="U17" s="109" t="s">
        <v>45</v>
      </c>
      <c r="V17" s="110" t="s">
        <v>38</v>
      </c>
      <c r="W17" s="112"/>
      <c r="X17" s="122"/>
      <c r="Y17" s="123"/>
      <c r="Z17" s="112"/>
      <c r="AA17" s="124"/>
      <c r="AB17" s="73"/>
    </row>
    <row r="18" spans="1:28" s="34" customFormat="1" ht="12.75" customHeight="1">
      <c r="A18" s="94">
        <v>11</v>
      </c>
      <c r="B18" s="95" t="s">
        <v>51</v>
      </c>
      <c r="C18" s="96" t="s">
        <v>50</v>
      </c>
      <c r="D18" s="97">
        <v>3</v>
      </c>
      <c r="E18" s="78">
        <v>38</v>
      </c>
      <c r="F18" s="98">
        <f t="shared" si="1"/>
        <v>114</v>
      </c>
      <c r="G18" s="96">
        <v>1</v>
      </c>
      <c r="H18" s="100">
        <f t="shared" si="0"/>
        <v>38</v>
      </c>
      <c r="I18" s="101">
        <f>'[1]Pay App #6'!K18</f>
        <v>4</v>
      </c>
      <c r="J18" s="102">
        <f t="shared" si="2"/>
        <v>152</v>
      </c>
      <c r="K18" s="101">
        <f t="shared" si="3"/>
        <v>5</v>
      </c>
      <c r="L18" s="103">
        <f t="shared" si="4"/>
        <v>190</v>
      </c>
      <c r="M18" s="104">
        <f t="shared" si="5"/>
        <v>1.6666666666666667</v>
      </c>
      <c r="N18" s="105" t="s">
        <v>39</v>
      </c>
      <c r="O18" s="106"/>
      <c r="P18" s="126">
        <f t="shared" si="6"/>
        <v>76</v>
      </c>
      <c r="Q18" s="88">
        <f t="shared" si="7"/>
        <v>2</v>
      </c>
      <c r="R18" s="127">
        <f t="shared" si="8"/>
        <v>5</v>
      </c>
      <c r="S18" s="128"/>
      <c r="T18" s="94">
        <v>11</v>
      </c>
      <c r="U18" s="95" t="s">
        <v>51</v>
      </c>
      <c r="V18" s="96" t="s">
        <v>50</v>
      </c>
      <c r="W18" s="78">
        <v>38</v>
      </c>
      <c r="X18" s="91">
        <f t="shared" si="9"/>
        <v>2</v>
      </c>
      <c r="Y18" s="92">
        <f t="shared" ref="Y18:Y23" si="10">IF(Q18&lt;0,Q18,0)</f>
        <v>0</v>
      </c>
      <c r="Z18" s="78">
        <f t="shared" ref="Z18:Z23" si="11">IF(X18&gt;0,X18*W18,)</f>
        <v>76</v>
      </c>
      <c r="AA18" s="107">
        <f t="shared" ref="AA18:AA23" si="12">IF(Y18&lt;=0,Y18*W18,)</f>
        <v>0</v>
      </c>
      <c r="AB18" s="129"/>
    </row>
    <row r="19" spans="1:28" ht="12.75" customHeight="1">
      <c r="A19" s="74">
        <v>12</v>
      </c>
      <c r="B19" s="75" t="s">
        <v>52</v>
      </c>
      <c r="C19" s="76" t="s">
        <v>50</v>
      </c>
      <c r="D19" s="77">
        <v>1</v>
      </c>
      <c r="E19" s="78">
        <v>4400</v>
      </c>
      <c r="F19" s="79">
        <f t="shared" si="1"/>
        <v>4400</v>
      </c>
      <c r="G19" s="76">
        <v>0.5</v>
      </c>
      <c r="H19" s="80">
        <f t="shared" si="0"/>
        <v>2200</v>
      </c>
      <c r="I19" s="101">
        <f>'[1]Pay App #6'!K19</f>
        <v>0.5</v>
      </c>
      <c r="J19" s="82">
        <f t="shared" si="2"/>
        <v>2200</v>
      </c>
      <c r="K19" s="81">
        <f t="shared" si="3"/>
        <v>1</v>
      </c>
      <c r="L19" s="83">
        <f t="shared" si="4"/>
        <v>4400</v>
      </c>
      <c r="M19" s="84">
        <f t="shared" si="5"/>
        <v>1</v>
      </c>
      <c r="N19" s="85" t="s">
        <v>39</v>
      </c>
      <c r="O19" s="86"/>
      <c r="P19" s="87">
        <f t="shared" si="6"/>
        <v>0</v>
      </c>
      <c r="Q19" s="88">
        <f t="shared" si="7"/>
        <v>0</v>
      </c>
      <c r="R19" s="89">
        <f t="shared" si="8"/>
        <v>1</v>
      </c>
      <c r="S19" s="90"/>
      <c r="T19" s="74">
        <v>12</v>
      </c>
      <c r="U19" s="75" t="s">
        <v>52</v>
      </c>
      <c r="V19" s="76" t="s">
        <v>50</v>
      </c>
      <c r="W19" s="78">
        <v>4400</v>
      </c>
      <c r="X19" s="91">
        <f t="shared" si="9"/>
        <v>0</v>
      </c>
      <c r="Y19" s="92">
        <f t="shared" si="10"/>
        <v>0</v>
      </c>
      <c r="Z19" s="78">
        <f t="shared" si="11"/>
        <v>0</v>
      </c>
      <c r="AA19" s="107">
        <f t="shared" si="12"/>
        <v>0</v>
      </c>
      <c r="AB19" s="73"/>
    </row>
    <row r="20" spans="1:28" ht="12.75" customHeight="1">
      <c r="A20" s="74">
        <v>13</v>
      </c>
      <c r="B20" s="75" t="s">
        <v>53</v>
      </c>
      <c r="C20" s="76" t="s">
        <v>50</v>
      </c>
      <c r="D20" s="77">
        <v>1</v>
      </c>
      <c r="E20" s="78">
        <v>3625</v>
      </c>
      <c r="F20" s="79">
        <f t="shared" si="1"/>
        <v>3625</v>
      </c>
      <c r="G20" s="76">
        <v>0.5</v>
      </c>
      <c r="H20" s="80">
        <f t="shared" si="0"/>
        <v>1812.5</v>
      </c>
      <c r="I20" s="101">
        <f>'[1]Pay App #6'!K20</f>
        <v>0.5</v>
      </c>
      <c r="J20" s="82">
        <f t="shared" si="2"/>
        <v>1812.5</v>
      </c>
      <c r="K20" s="81">
        <f t="shared" si="3"/>
        <v>1</v>
      </c>
      <c r="L20" s="83">
        <f t="shared" si="4"/>
        <v>3625</v>
      </c>
      <c r="M20" s="84">
        <f t="shared" si="5"/>
        <v>1</v>
      </c>
      <c r="N20" s="85" t="s">
        <v>39</v>
      </c>
      <c r="O20" s="86"/>
      <c r="P20" s="87">
        <f t="shared" si="6"/>
        <v>0</v>
      </c>
      <c r="Q20" s="88">
        <f t="shared" si="7"/>
        <v>0</v>
      </c>
      <c r="R20" s="89">
        <f t="shared" si="8"/>
        <v>1</v>
      </c>
      <c r="S20" s="90"/>
      <c r="T20" s="74">
        <v>13</v>
      </c>
      <c r="U20" s="75" t="s">
        <v>53</v>
      </c>
      <c r="V20" s="76" t="s">
        <v>50</v>
      </c>
      <c r="W20" s="78">
        <v>3625</v>
      </c>
      <c r="X20" s="91">
        <f t="shared" si="9"/>
        <v>0</v>
      </c>
      <c r="Y20" s="92">
        <f t="shared" si="10"/>
        <v>0</v>
      </c>
      <c r="Z20" s="78">
        <f t="shared" si="11"/>
        <v>0</v>
      </c>
      <c r="AA20" s="107">
        <f t="shared" si="12"/>
        <v>0</v>
      </c>
      <c r="AB20" s="73"/>
    </row>
    <row r="21" spans="1:28" ht="12.75" customHeight="1">
      <c r="A21" s="74">
        <v>14</v>
      </c>
      <c r="B21" s="75" t="s">
        <v>54</v>
      </c>
      <c r="C21" s="76" t="s">
        <v>50</v>
      </c>
      <c r="D21" s="77">
        <v>1</v>
      </c>
      <c r="E21" s="78">
        <v>2470</v>
      </c>
      <c r="F21" s="79">
        <f t="shared" si="1"/>
        <v>2470</v>
      </c>
      <c r="G21" s="76">
        <v>0.5</v>
      </c>
      <c r="H21" s="80">
        <f t="shared" si="0"/>
        <v>1235</v>
      </c>
      <c r="I21" s="101">
        <f>'[1]Pay App #6'!K21</f>
        <v>0.5</v>
      </c>
      <c r="J21" s="82">
        <f t="shared" si="2"/>
        <v>1235</v>
      </c>
      <c r="K21" s="81">
        <f t="shared" si="3"/>
        <v>1</v>
      </c>
      <c r="L21" s="83">
        <f t="shared" si="4"/>
        <v>2470</v>
      </c>
      <c r="M21" s="84">
        <f t="shared" si="5"/>
        <v>1</v>
      </c>
      <c r="N21" s="85" t="s">
        <v>39</v>
      </c>
      <c r="O21" s="86"/>
      <c r="P21" s="87">
        <f t="shared" si="6"/>
        <v>0</v>
      </c>
      <c r="Q21" s="88">
        <f t="shared" si="7"/>
        <v>0</v>
      </c>
      <c r="R21" s="89">
        <f t="shared" si="8"/>
        <v>1</v>
      </c>
      <c r="S21" s="90"/>
      <c r="T21" s="74">
        <v>14</v>
      </c>
      <c r="U21" s="75" t="s">
        <v>54</v>
      </c>
      <c r="V21" s="76" t="s">
        <v>50</v>
      </c>
      <c r="W21" s="78">
        <v>2470</v>
      </c>
      <c r="X21" s="91">
        <f t="shared" si="9"/>
        <v>0</v>
      </c>
      <c r="Y21" s="92">
        <f t="shared" si="10"/>
        <v>0</v>
      </c>
      <c r="Z21" s="78">
        <f t="shared" si="11"/>
        <v>0</v>
      </c>
      <c r="AA21" s="107">
        <f t="shared" si="12"/>
        <v>0</v>
      </c>
      <c r="AB21" s="73"/>
    </row>
    <row r="22" spans="1:28" ht="12.75" customHeight="1">
      <c r="A22" s="74">
        <v>15</v>
      </c>
      <c r="B22" s="75" t="s">
        <v>55</v>
      </c>
      <c r="C22" s="76" t="s">
        <v>50</v>
      </c>
      <c r="D22" s="77">
        <v>11</v>
      </c>
      <c r="E22" s="78">
        <v>200</v>
      </c>
      <c r="F22" s="79">
        <f t="shared" si="1"/>
        <v>2200</v>
      </c>
      <c r="G22" s="76">
        <v>1</v>
      </c>
      <c r="H22" s="80">
        <f t="shared" si="0"/>
        <v>200</v>
      </c>
      <c r="I22" s="101">
        <f>'[1]Pay App #6'!K22</f>
        <v>10</v>
      </c>
      <c r="J22" s="82">
        <f t="shared" si="2"/>
        <v>2000</v>
      </c>
      <c r="K22" s="81">
        <f t="shared" si="3"/>
        <v>11</v>
      </c>
      <c r="L22" s="83">
        <f t="shared" si="4"/>
        <v>2200</v>
      </c>
      <c r="M22" s="84">
        <f t="shared" si="5"/>
        <v>1</v>
      </c>
      <c r="N22" s="85" t="s">
        <v>39</v>
      </c>
      <c r="O22" s="86"/>
      <c r="P22" s="87">
        <f t="shared" si="6"/>
        <v>0</v>
      </c>
      <c r="Q22" s="88">
        <f t="shared" si="7"/>
        <v>0</v>
      </c>
      <c r="R22" s="89">
        <f t="shared" si="8"/>
        <v>11</v>
      </c>
      <c r="S22" s="90"/>
      <c r="T22" s="74">
        <v>15</v>
      </c>
      <c r="U22" s="75" t="s">
        <v>55</v>
      </c>
      <c r="V22" s="76" t="s">
        <v>50</v>
      </c>
      <c r="W22" s="78">
        <v>200</v>
      </c>
      <c r="X22" s="91">
        <f t="shared" si="9"/>
        <v>0</v>
      </c>
      <c r="Y22" s="92">
        <f t="shared" si="10"/>
        <v>0</v>
      </c>
      <c r="Z22" s="78">
        <f t="shared" si="11"/>
        <v>0</v>
      </c>
      <c r="AA22" s="107">
        <f t="shared" si="12"/>
        <v>0</v>
      </c>
      <c r="AB22" s="73"/>
    </row>
    <row r="23" spans="1:28" ht="12.75" customHeight="1">
      <c r="A23" s="74">
        <v>16</v>
      </c>
      <c r="B23" s="75" t="s">
        <v>56</v>
      </c>
      <c r="C23" s="76" t="s">
        <v>50</v>
      </c>
      <c r="D23" s="77">
        <v>13</v>
      </c>
      <c r="E23" s="78">
        <v>295</v>
      </c>
      <c r="F23" s="79">
        <f t="shared" si="1"/>
        <v>3835</v>
      </c>
      <c r="G23" s="76">
        <v>6</v>
      </c>
      <c r="H23" s="80">
        <f t="shared" si="0"/>
        <v>1770</v>
      </c>
      <c r="I23" s="101">
        <f>'[1]Pay App #6'!K23</f>
        <v>13</v>
      </c>
      <c r="J23" s="82">
        <f t="shared" si="2"/>
        <v>3835</v>
      </c>
      <c r="K23" s="81">
        <f t="shared" si="3"/>
        <v>19</v>
      </c>
      <c r="L23" s="83">
        <f t="shared" si="4"/>
        <v>5605</v>
      </c>
      <c r="M23" s="84">
        <f t="shared" si="5"/>
        <v>1.4615384615384615</v>
      </c>
      <c r="N23" s="85" t="s">
        <v>39</v>
      </c>
      <c r="O23" s="86"/>
      <c r="P23" s="87">
        <f t="shared" si="6"/>
        <v>1770</v>
      </c>
      <c r="Q23" s="88">
        <f t="shared" si="7"/>
        <v>6</v>
      </c>
      <c r="R23" s="89">
        <f t="shared" si="8"/>
        <v>19</v>
      </c>
      <c r="S23" s="90"/>
      <c r="T23" s="74">
        <v>16</v>
      </c>
      <c r="U23" s="75" t="s">
        <v>56</v>
      </c>
      <c r="V23" s="76" t="s">
        <v>50</v>
      </c>
      <c r="W23" s="78">
        <v>295</v>
      </c>
      <c r="X23" s="91">
        <f t="shared" si="9"/>
        <v>6</v>
      </c>
      <c r="Y23" s="92">
        <f t="shared" si="10"/>
        <v>0</v>
      </c>
      <c r="Z23" s="78">
        <f t="shared" si="11"/>
        <v>1770</v>
      </c>
      <c r="AA23" s="107">
        <f t="shared" si="12"/>
        <v>0</v>
      </c>
      <c r="AB23" s="73"/>
    </row>
    <row r="24" spans="1:28" ht="12.75" customHeight="1">
      <c r="A24" s="108">
        <v>17</v>
      </c>
      <c r="B24" s="109" t="s">
        <v>45</v>
      </c>
      <c r="C24" s="110" t="s">
        <v>50</v>
      </c>
      <c r="D24" s="111">
        <v>0</v>
      </c>
      <c r="E24" s="112"/>
      <c r="F24" s="113"/>
      <c r="G24" s="110"/>
      <c r="H24" s="114"/>
      <c r="I24" s="115"/>
      <c r="J24" s="116"/>
      <c r="K24" s="115"/>
      <c r="L24" s="117"/>
      <c r="M24" s="118"/>
      <c r="N24" s="119"/>
      <c r="O24" s="120"/>
      <c r="P24" s="118"/>
      <c r="Q24" s="130"/>
      <c r="R24" s="118"/>
      <c r="S24" s="90"/>
      <c r="T24" s="108">
        <v>17</v>
      </c>
      <c r="U24" s="109" t="s">
        <v>45</v>
      </c>
      <c r="V24" s="110" t="s">
        <v>50</v>
      </c>
      <c r="W24" s="112"/>
      <c r="X24" s="122"/>
      <c r="Y24" s="123"/>
      <c r="Z24" s="112"/>
      <c r="AA24" s="124"/>
      <c r="AB24" s="73"/>
    </row>
    <row r="25" spans="1:28" s="34" customFormat="1" ht="12.75" customHeight="1">
      <c r="A25" s="94">
        <v>18</v>
      </c>
      <c r="B25" s="95" t="s">
        <v>57</v>
      </c>
      <c r="C25" s="96" t="s">
        <v>50</v>
      </c>
      <c r="D25" s="97">
        <v>1</v>
      </c>
      <c r="E25" s="78">
        <v>270</v>
      </c>
      <c r="F25" s="98">
        <f t="shared" si="1"/>
        <v>270</v>
      </c>
      <c r="G25" s="96"/>
      <c r="H25" s="100">
        <f t="shared" si="0"/>
        <v>0</v>
      </c>
      <c r="I25" s="101">
        <f>'[1]Pay App #6'!K25</f>
        <v>1</v>
      </c>
      <c r="J25" s="102">
        <f t="shared" si="2"/>
        <v>270</v>
      </c>
      <c r="K25" s="101">
        <f t="shared" si="3"/>
        <v>1</v>
      </c>
      <c r="L25" s="103">
        <f t="shared" si="4"/>
        <v>270</v>
      </c>
      <c r="M25" s="104">
        <f t="shared" si="5"/>
        <v>1</v>
      </c>
      <c r="N25" s="105" t="s">
        <v>39</v>
      </c>
      <c r="O25" s="106"/>
      <c r="P25" s="126">
        <f t="shared" si="6"/>
        <v>0</v>
      </c>
      <c r="Q25" s="88">
        <f t="shared" ref="Q25:Q72" si="13">(I25+G25)-D25</f>
        <v>0</v>
      </c>
      <c r="R25" s="127">
        <f t="shared" si="8"/>
        <v>1</v>
      </c>
      <c r="S25" s="128"/>
      <c r="T25" s="94">
        <v>18</v>
      </c>
      <c r="U25" s="95" t="s">
        <v>57</v>
      </c>
      <c r="V25" s="96" t="s">
        <v>50</v>
      </c>
      <c r="W25" s="78">
        <v>270</v>
      </c>
      <c r="X25" s="91">
        <f>IF(Q25&gt;0,ABS(Q25),0)</f>
        <v>0</v>
      </c>
      <c r="Y25" s="92">
        <f>IF(Q25&lt;0,Q25,0)</f>
        <v>0</v>
      </c>
      <c r="Z25" s="78">
        <f>IF(X25&gt;0,X25*W25,)</f>
        <v>0</v>
      </c>
      <c r="AA25" s="107">
        <f>IF(Y25&lt;=0,Y25*W25,)</f>
        <v>0</v>
      </c>
      <c r="AB25" s="129"/>
    </row>
    <row r="26" spans="1:28" s="34" customFormat="1" ht="12.75" customHeight="1">
      <c r="A26" s="94">
        <v>19</v>
      </c>
      <c r="B26" s="95" t="s">
        <v>58</v>
      </c>
      <c r="C26" s="96" t="s">
        <v>50</v>
      </c>
      <c r="D26" s="97">
        <v>2</v>
      </c>
      <c r="E26" s="78">
        <v>825</v>
      </c>
      <c r="F26" s="98">
        <f t="shared" si="1"/>
        <v>1650</v>
      </c>
      <c r="G26" s="96"/>
      <c r="H26" s="100">
        <f t="shared" si="0"/>
        <v>0</v>
      </c>
      <c r="I26" s="101">
        <f>'[1]Pay App #6'!K26</f>
        <v>3</v>
      </c>
      <c r="J26" s="102">
        <f t="shared" si="2"/>
        <v>2475</v>
      </c>
      <c r="K26" s="101">
        <f t="shared" si="3"/>
        <v>3</v>
      </c>
      <c r="L26" s="103">
        <f t="shared" si="4"/>
        <v>2475</v>
      </c>
      <c r="M26" s="104">
        <f t="shared" si="5"/>
        <v>1.5</v>
      </c>
      <c r="N26" s="105" t="s">
        <v>39</v>
      </c>
      <c r="O26" s="106"/>
      <c r="P26" s="126">
        <f t="shared" si="6"/>
        <v>825</v>
      </c>
      <c r="Q26" s="88">
        <f t="shared" si="13"/>
        <v>1</v>
      </c>
      <c r="R26" s="127">
        <f t="shared" si="8"/>
        <v>3</v>
      </c>
      <c r="S26" s="128"/>
      <c r="T26" s="94">
        <v>19</v>
      </c>
      <c r="U26" s="95" t="s">
        <v>58</v>
      </c>
      <c r="V26" s="96" t="s">
        <v>50</v>
      </c>
      <c r="W26" s="78">
        <v>825</v>
      </c>
      <c r="X26" s="91">
        <f>IF(Q26&gt;0,ABS(Q26),0)</f>
        <v>1</v>
      </c>
      <c r="Y26" s="92">
        <f>IF(Q26&lt;0,Q26,0)</f>
        <v>0</v>
      </c>
      <c r="Z26" s="78">
        <f>IF(X26&gt;0,X26*W26,)</f>
        <v>825</v>
      </c>
      <c r="AA26" s="107">
        <f>IF(Y26&lt;=0,Y26*W26,)</f>
        <v>0</v>
      </c>
      <c r="AB26" s="129"/>
    </row>
    <row r="27" spans="1:28" s="34" customFormat="1" ht="12.75" customHeight="1">
      <c r="A27" s="94">
        <v>20</v>
      </c>
      <c r="B27" s="95" t="s">
        <v>59</v>
      </c>
      <c r="C27" s="96" t="s">
        <v>50</v>
      </c>
      <c r="D27" s="97">
        <v>5</v>
      </c>
      <c r="E27" s="78">
        <v>870</v>
      </c>
      <c r="F27" s="98">
        <f t="shared" si="1"/>
        <v>4350</v>
      </c>
      <c r="G27" s="96"/>
      <c r="H27" s="100">
        <f t="shared" si="0"/>
        <v>0</v>
      </c>
      <c r="I27" s="101">
        <f>'[1]Pay App #6'!K27</f>
        <v>4</v>
      </c>
      <c r="J27" s="102">
        <f t="shared" si="2"/>
        <v>3480</v>
      </c>
      <c r="K27" s="101">
        <f t="shared" si="3"/>
        <v>4</v>
      </c>
      <c r="L27" s="103">
        <f t="shared" si="4"/>
        <v>3480</v>
      </c>
      <c r="M27" s="104">
        <f t="shared" si="5"/>
        <v>0.8</v>
      </c>
      <c r="N27" s="105" t="s">
        <v>39</v>
      </c>
      <c r="O27" s="106"/>
      <c r="P27" s="126">
        <f t="shared" si="6"/>
        <v>-870</v>
      </c>
      <c r="Q27" s="88">
        <f t="shared" si="13"/>
        <v>-1</v>
      </c>
      <c r="R27" s="127">
        <f t="shared" si="8"/>
        <v>4</v>
      </c>
      <c r="S27" s="128"/>
      <c r="T27" s="94">
        <v>20</v>
      </c>
      <c r="U27" s="95" t="s">
        <v>59</v>
      </c>
      <c r="V27" s="96" t="s">
        <v>50</v>
      </c>
      <c r="W27" s="78">
        <v>870</v>
      </c>
      <c r="X27" s="91">
        <f>IF(Q27&gt;0,ABS(Q27),0)</f>
        <v>0</v>
      </c>
      <c r="Y27" s="92">
        <f>IF(Q27&lt;0,Q27,0)</f>
        <v>-1</v>
      </c>
      <c r="Z27" s="78">
        <f>IF(X27&gt;0,X27*W27,)</f>
        <v>0</v>
      </c>
      <c r="AA27" s="107">
        <f>IF(Y27&lt;=0,Y27*W27,)</f>
        <v>-870</v>
      </c>
      <c r="AB27" s="129"/>
    </row>
    <row r="28" spans="1:28" s="34" customFormat="1" ht="12.75" customHeight="1">
      <c r="A28" s="94">
        <v>21</v>
      </c>
      <c r="B28" s="95" t="s">
        <v>60</v>
      </c>
      <c r="C28" s="96" t="s">
        <v>50</v>
      </c>
      <c r="D28" s="97">
        <v>1</v>
      </c>
      <c r="E28" s="78">
        <v>1775</v>
      </c>
      <c r="F28" s="98">
        <f t="shared" si="1"/>
        <v>1775</v>
      </c>
      <c r="G28" s="96"/>
      <c r="H28" s="100">
        <f t="shared" si="0"/>
        <v>0</v>
      </c>
      <c r="I28" s="101">
        <f>'[1]Pay App #6'!K28</f>
        <v>0</v>
      </c>
      <c r="J28" s="102">
        <f t="shared" si="2"/>
        <v>0</v>
      </c>
      <c r="K28" s="101">
        <f t="shared" si="3"/>
        <v>0</v>
      </c>
      <c r="L28" s="103">
        <f t="shared" si="4"/>
        <v>0</v>
      </c>
      <c r="M28" s="104">
        <f t="shared" si="5"/>
        <v>0</v>
      </c>
      <c r="N28" s="105" t="s">
        <v>39</v>
      </c>
      <c r="O28" s="106"/>
      <c r="P28" s="126">
        <f t="shared" si="6"/>
        <v>-1775</v>
      </c>
      <c r="Q28" s="88">
        <f t="shared" si="13"/>
        <v>-1</v>
      </c>
      <c r="R28" s="127">
        <f t="shared" si="8"/>
        <v>0</v>
      </c>
      <c r="S28" s="128"/>
      <c r="T28" s="94">
        <v>21</v>
      </c>
      <c r="U28" s="95" t="s">
        <v>60</v>
      </c>
      <c r="V28" s="96" t="s">
        <v>50</v>
      </c>
      <c r="W28" s="78">
        <v>1775</v>
      </c>
      <c r="X28" s="91">
        <f>IF(Q28&gt;0,ABS(Q28),0)</f>
        <v>0</v>
      </c>
      <c r="Y28" s="92">
        <f>IF(Q28&lt;0,Q28,0)</f>
        <v>-1</v>
      </c>
      <c r="Z28" s="78">
        <f>IF(X28&gt;0,X28*W28,)</f>
        <v>0</v>
      </c>
      <c r="AA28" s="107">
        <f>IF(Y28&lt;=0,Y28*W28,)</f>
        <v>-1775</v>
      </c>
      <c r="AB28" s="129"/>
    </row>
    <row r="29" spans="1:28" ht="12.75" customHeight="1">
      <c r="A29" s="108">
        <v>22</v>
      </c>
      <c r="B29" s="109" t="s">
        <v>45</v>
      </c>
      <c r="C29" s="110" t="s">
        <v>50</v>
      </c>
      <c r="D29" s="111">
        <v>0</v>
      </c>
      <c r="E29" s="112"/>
      <c r="F29" s="113"/>
      <c r="G29" s="110"/>
      <c r="H29" s="114"/>
      <c r="I29" s="115"/>
      <c r="J29" s="116"/>
      <c r="K29" s="115"/>
      <c r="L29" s="117"/>
      <c r="M29" s="118"/>
      <c r="N29" s="119"/>
      <c r="O29" s="120"/>
      <c r="P29" s="118"/>
      <c r="Q29" s="130"/>
      <c r="R29" s="118"/>
      <c r="S29" s="90"/>
      <c r="T29" s="108">
        <v>22</v>
      </c>
      <c r="U29" s="109" t="s">
        <v>45</v>
      </c>
      <c r="V29" s="110" t="s">
        <v>50</v>
      </c>
      <c r="W29" s="112"/>
      <c r="X29" s="122"/>
      <c r="Y29" s="123"/>
      <c r="Z29" s="112"/>
      <c r="AA29" s="124"/>
      <c r="AB29" s="73"/>
    </row>
    <row r="30" spans="1:28" s="34" customFormat="1" ht="12.75" customHeight="1">
      <c r="A30" s="94">
        <v>23</v>
      </c>
      <c r="B30" s="95" t="s">
        <v>61</v>
      </c>
      <c r="C30" s="96" t="s">
        <v>62</v>
      </c>
      <c r="D30" s="97">
        <v>3780</v>
      </c>
      <c r="E30" s="78">
        <v>8.75</v>
      </c>
      <c r="F30" s="98">
        <f t="shared" si="1"/>
        <v>33075</v>
      </c>
      <c r="G30" s="96"/>
      <c r="H30" s="100">
        <f t="shared" si="0"/>
        <v>0</v>
      </c>
      <c r="I30" s="101">
        <f>'[1]Pay App #6'!K30</f>
        <v>3013</v>
      </c>
      <c r="J30" s="102">
        <f t="shared" si="2"/>
        <v>26363.75</v>
      </c>
      <c r="K30" s="101">
        <f t="shared" si="3"/>
        <v>3013</v>
      </c>
      <c r="L30" s="103">
        <f t="shared" si="4"/>
        <v>26363.75</v>
      </c>
      <c r="M30" s="104">
        <f t="shared" si="5"/>
        <v>0.79708994708994707</v>
      </c>
      <c r="N30" s="105" t="s">
        <v>39</v>
      </c>
      <c r="O30" s="106"/>
      <c r="P30" s="126">
        <f t="shared" si="6"/>
        <v>-6711.25</v>
      </c>
      <c r="Q30" s="88">
        <f t="shared" si="13"/>
        <v>-767</v>
      </c>
      <c r="R30" s="127">
        <f t="shared" si="8"/>
        <v>3013</v>
      </c>
      <c r="S30" s="128"/>
      <c r="T30" s="94">
        <v>23</v>
      </c>
      <c r="U30" s="95" t="s">
        <v>61</v>
      </c>
      <c r="V30" s="96" t="s">
        <v>62</v>
      </c>
      <c r="W30" s="78">
        <v>8.75</v>
      </c>
      <c r="X30" s="91">
        <f>IF(Q30&gt;0,ABS(Q30),0)</f>
        <v>0</v>
      </c>
      <c r="Y30" s="92">
        <f>IF(Q30&lt;0,Q30,0)</f>
        <v>-767</v>
      </c>
      <c r="Z30" s="78">
        <f>IF(X30&gt;0,X30*W30,)</f>
        <v>0</v>
      </c>
      <c r="AA30" s="107">
        <f>IF(Y30&lt;=0,Y30*W30,)</f>
        <v>-6711.25</v>
      </c>
      <c r="AB30" s="129"/>
    </row>
    <row r="31" spans="1:28" ht="12.75" customHeight="1">
      <c r="A31" s="108">
        <v>24</v>
      </c>
      <c r="B31" s="109" t="s">
        <v>45</v>
      </c>
      <c r="C31" s="110" t="s">
        <v>62</v>
      </c>
      <c r="D31" s="111">
        <v>0</v>
      </c>
      <c r="E31" s="112"/>
      <c r="F31" s="113"/>
      <c r="G31" s="110"/>
      <c r="H31" s="114"/>
      <c r="I31" s="115"/>
      <c r="J31" s="116"/>
      <c r="K31" s="115"/>
      <c r="L31" s="117"/>
      <c r="M31" s="118"/>
      <c r="N31" s="119"/>
      <c r="O31" s="120"/>
      <c r="P31" s="118"/>
      <c r="Q31" s="130"/>
      <c r="R31" s="118"/>
      <c r="S31" s="90"/>
      <c r="T31" s="108">
        <v>24</v>
      </c>
      <c r="U31" s="109" t="s">
        <v>45</v>
      </c>
      <c r="V31" s="110" t="s">
        <v>62</v>
      </c>
      <c r="W31" s="112"/>
      <c r="X31" s="122"/>
      <c r="Y31" s="123"/>
      <c r="Z31" s="112"/>
      <c r="AA31" s="124"/>
      <c r="AB31" s="73"/>
    </row>
    <row r="32" spans="1:28" ht="12.75" customHeight="1">
      <c r="A32" s="74">
        <v>25</v>
      </c>
      <c r="B32" s="75" t="s">
        <v>63</v>
      </c>
      <c r="C32" s="76" t="s">
        <v>38</v>
      </c>
      <c r="D32" s="77">
        <v>1</v>
      </c>
      <c r="E32" s="78">
        <v>3500</v>
      </c>
      <c r="F32" s="79">
        <f t="shared" si="1"/>
        <v>3500</v>
      </c>
      <c r="G32" s="76"/>
      <c r="H32" s="80">
        <f t="shared" si="0"/>
        <v>0</v>
      </c>
      <c r="I32" s="81">
        <f>'[1]Pay App #6'!K32</f>
        <v>1</v>
      </c>
      <c r="J32" s="82">
        <f t="shared" si="2"/>
        <v>3500</v>
      </c>
      <c r="K32" s="81">
        <f t="shared" si="3"/>
        <v>1</v>
      </c>
      <c r="L32" s="83">
        <f t="shared" si="4"/>
        <v>3500</v>
      </c>
      <c r="M32" s="84">
        <f t="shared" si="5"/>
        <v>1</v>
      </c>
      <c r="N32" s="85" t="s">
        <v>39</v>
      </c>
      <c r="O32" s="86"/>
      <c r="P32" s="87">
        <f t="shared" si="6"/>
        <v>0</v>
      </c>
      <c r="Q32" s="88">
        <f t="shared" si="13"/>
        <v>0</v>
      </c>
      <c r="R32" s="89">
        <f t="shared" si="8"/>
        <v>1</v>
      </c>
      <c r="S32" s="90"/>
      <c r="T32" s="74">
        <v>25</v>
      </c>
      <c r="U32" s="75" t="s">
        <v>63</v>
      </c>
      <c r="V32" s="76" t="s">
        <v>38</v>
      </c>
      <c r="W32" s="78">
        <v>3500</v>
      </c>
      <c r="X32" s="91">
        <f>IF(Q32&gt;0,ABS(Q32),0)</f>
        <v>0</v>
      </c>
      <c r="Y32" s="92">
        <f>IF(Q32&lt;0,Q32,0)</f>
        <v>0</v>
      </c>
      <c r="Z32" s="78">
        <f>IF(X32&gt;0,X32*W32,)</f>
        <v>0</v>
      </c>
      <c r="AA32" s="107">
        <f>IF(Y32&lt;=0,Y32*W32,)</f>
        <v>0</v>
      </c>
      <c r="AB32" s="73"/>
    </row>
    <row r="33" spans="1:28" s="34" customFormat="1" ht="12.75" customHeight="1">
      <c r="A33" s="94">
        <v>26</v>
      </c>
      <c r="B33" s="95" t="s">
        <v>64</v>
      </c>
      <c r="C33" s="96" t="s">
        <v>62</v>
      </c>
      <c r="D33" s="97">
        <v>3300</v>
      </c>
      <c r="E33" s="78">
        <v>13</v>
      </c>
      <c r="F33" s="98">
        <f t="shared" si="1"/>
        <v>42900</v>
      </c>
      <c r="G33" s="96"/>
      <c r="H33" s="100">
        <f t="shared" si="0"/>
        <v>0</v>
      </c>
      <c r="I33" s="81">
        <f>'[1]Pay App #6'!K33</f>
        <v>3300</v>
      </c>
      <c r="J33" s="102">
        <f t="shared" si="2"/>
        <v>42900</v>
      </c>
      <c r="K33" s="101">
        <f t="shared" si="3"/>
        <v>3300</v>
      </c>
      <c r="L33" s="103">
        <f t="shared" si="4"/>
        <v>42900</v>
      </c>
      <c r="M33" s="104">
        <f t="shared" si="5"/>
        <v>1</v>
      </c>
      <c r="N33" s="105" t="s">
        <v>39</v>
      </c>
      <c r="O33" s="106"/>
      <c r="P33" s="126">
        <f t="shared" si="6"/>
        <v>0</v>
      </c>
      <c r="Q33" s="88">
        <f t="shared" si="13"/>
        <v>0</v>
      </c>
      <c r="R33" s="127">
        <f t="shared" si="8"/>
        <v>3300</v>
      </c>
      <c r="S33" s="128"/>
      <c r="T33" s="94">
        <v>26</v>
      </c>
      <c r="U33" s="95" t="s">
        <v>64</v>
      </c>
      <c r="V33" s="96" t="s">
        <v>62</v>
      </c>
      <c r="W33" s="78">
        <v>13</v>
      </c>
      <c r="X33" s="91">
        <f t="shared" ref="X33:X39" si="14">IF(Q33&gt;0,ABS(Q33),0)</f>
        <v>0</v>
      </c>
      <c r="Y33" s="92">
        <f t="shared" ref="Y33:Y39" si="15">IF(Q33&lt;0,Q33,0)</f>
        <v>0</v>
      </c>
      <c r="Z33" s="78">
        <f t="shared" ref="Z33:Z39" si="16">IF(X33&gt;0,X33*W33,)</f>
        <v>0</v>
      </c>
      <c r="AA33" s="107">
        <f t="shared" ref="AA33:AA39" si="17">IF(Y33&lt;=0,Y33*W33,)</f>
        <v>0</v>
      </c>
      <c r="AB33" s="129"/>
    </row>
    <row r="34" spans="1:28" s="34" customFormat="1" ht="12.75" customHeight="1">
      <c r="A34" s="94">
        <v>27</v>
      </c>
      <c r="B34" s="95" t="s">
        <v>65</v>
      </c>
      <c r="C34" s="96" t="s">
        <v>66</v>
      </c>
      <c r="D34" s="97">
        <v>2030</v>
      </c>
      <c r="E34" s="78">
        <v>28</v>
      </c>
      <c r="F34" s="98">
        <f t="shared" si="1"/>
        <v>56840</v>
      </c>
      <c r="G34" s="96"/>
      <c r="H34" s="100">
        <f t="shared" si="0"/>
        <v>0</v>
      </c>
      <c r="I34" s="81">
        <f>'[1]Pay App #6'!K34</f>
        <v>2030</v>
      </c>
      <c r="J34" s="102">
        <f t="shared" si="2"/>
        <v>56840</v>
      </c>
      <c r="K34" s="101">
        <f t="shared" si="3"/>
        <v>2030</v>
      </c>
      <c r="L34" s="103">
        <f t="shared" si="4"/>
        <v>56840</v>
      </c>
      <c r="M34" s="104">
        <f t="shared" si="5"/>
        <v>1</v>
      </c>
      <c r="N34" s="105" t="s">
        <v>39</v>
      </c>
      <c r="O34" s="106"/>
      <c r="P34" s="126">
        <f t="shared" si="6"/>
        <v>0</v>
      </c>
      <c r="Q34" s="88">
        <f t="shared" si="13"/>
        <v>0</v>
      </c>
      <c r="R34" s="127">
        <f t="shared" si="8"/>
        <v>2030</v>
      </c>
      <c r="S34" s="128"/>
      <c r="T34" s="94">
        <v>27</v>
      </c>
      <c r="U34" s="95" t="s">
        <v>65</v>
      </c>
      <c r="V34" s="96" t="s">
        <v>66</v>
      </c>
      <c r="W34" s="78">
        <v>28</v>
      </c>
      <c r="X34" s="91">
        <f t="shared" si="14"/>
        <v>0</v>
      </c>
      <c r="Y34" s="92">
        <f t="shared" si="15"/>
        <v>0</v>
      </c>
      <c r="Z34" s="78">
        <f t="shared" si="16"/>
        <v>0</v>
      </c>
      <c r="AA34" s="107">
        <f t="shared" si="17"/>
        <v>0</v>
      </c>
      <c r="AB34" s="129"/>
    </row>
    <row r="35" spans="1:28" s="34" customFormat="1" ht="12.75" customHeight="1">
      <c r="A35" s="94">
        <v>28</v>
      </c>
      <c r="B35" s="95" t="s">
        <v>67</v>
      </c>
      <c r="C35" s="96" t="s">
        <v>66</v>
      </c>
      <c r="D35" s="97">
        <v>110</v>
      </c>
      <c r="E35" s="78">
        <v>520</v>
      </c>
      <c r="F35" s="98">
        <f t="shared" si="1"/>
        <v>57200</v>
      </c>
      <c r="G35" s="96"/>
      <c r="H35" s="100">
        <f t="shared" si="0"/>
        <v>0</v>
      </c>
      <c r="I35" s="81">
        <f>'[1]Pay App #6'!K35</f>
        <v>107.64</v>
      </c>
      <c r="J35" s="102">
        <f t="shared" si="2"/>
        <v>55972.800000000003</v>
      </c>
      <c r="K35" s="101">
        <f t="shared" si="3"/>
        <v>107.64</v>
      </c>
      <c r="L35" s="103">
        <f t="shared" si="4"/>
        <v>55972.800000000003</v>
      </c>
      <c r="M35" s="104">
        <f t="shared" si="5"/>
        <v>0.9785454545454545</v>
      </c>
      <c r="N35" s="105" t="s">
        <v>39</v>
      </c>
      <c r="O35" s="106"/>
      <c r="P35" s="126">
        <f t="shared" si="6"/>
        <v>-1227.1999999999971</v>
      </c>
      <c r="Q35" s="88">
        <f t="shared" si="13"/>
        <v>-2.3599999999999994</v>
      </c>
      <c r="R35" s="127">
        <f t="shared" si="8"/>
        <v>107.64</v>
      </c>
      <c r="S35" s="128"/>
      <c r="T35" s="94">
        <v>28</v>
      </c>
      <c r="U35" s="95" t="s">
        <v>67</v>
      </c>
      <c r="V35" s="96" t="s">
        <v>66</v>
      </c>
      <c r="W35" s="78">
        <v>520</v>
      </c>
      <c r="X35" s="91">
        <f t="shared" si="14"/>
        <v>0</v>
      </c>
      <c r="Y35" s="92">
        <f t="shared" si="15"/>
        <v>-2.3599999999999994</v>
      </c>
      <c r="Z35" s="78">
        <f t="shared" si="16"/>
        <v>0</v>
      </c>
      <c r="AA35" s="107">
        <f t="shared" si="17"/>
        <v>-1227.1999999999998</v>
      </c>
      <c r="AB35" s="129"/>
    </row>
    <row r="36" spans="1:28" s="34" customFormat="1" ht="12.75" customHeight="1">
      <c r="A36" s="94">
        <v>29</v>
      </c>
      <c r="B36" s="95" t="s">
        <v>68</v>
      </c>
      <c r="C36" s="96" t="s">
        <v>69</v>
      </c>
      <c r="D36" s="97">
        <v>440</v>
      </c>
      <c r="E36" s="78">
        <v>3</v>
      </c>
      <c r="F36" s="98">
        <f t="shared" si="1"/>
        <v>1320</v>
      </c>
      <c r="G36" s="96"/>
      <c r="H36" s="100">
        <f t="shared" si="0"/>
        <v>0</v>
      </c>
      <c r="I36" s="81">
        <f>'[1]Pay App #6'!K36</f>
        <v>440</v>
      </c>
      <c r="J36" s="102">
        <f t="shared" si="2"/>
        <v>1320</v>
      </c>
      <c r="K36" s="101">
        <f t="shared" si="3"/>
        <v>440</v>
      </c>
      <c r="L36" s="103">
        <f t="shared" si="4"/>
        <v>1320</v>
      </c>
      <c r="M36" s="104">
        <f t="shared" si="5"/>
        <v>1</v>
      </c>
      <c r="N36" s="105" t="s">
        <v>39</v>
      </c>
      <c r="O36" s="106"/>
      <c r="P36" s="126">
        <f t="shared" si="6"/>
        <v>0</v>
      </c>
      <c r="Q36" s="88">
        <f t="shared" si="13"/>
        <v>0</v>
      </c>
      <c r="R36" s="127">
        <f t="shared" si="8"/>
        <v>440</v>
      </c>
      <c r="S36" s="128"/>
      <c r="T36" s="94">
        <v>29</v>
      </c>
      <c r="U36" s="95" t="s">
        <v>68</v>
      </c>
      <c r="V36" s="96" t="s">
        <v>69</v>
      </c>
      <c r="W36" s="78">
        <v>3</v>
      </c>
      <c r="X36" s="91">
        <f t="shared" si="14"/>
        <v>0</v>
      </c>
      <c r="Y36" s="92">
        <f t="shared" si="15"/>
        <v>0</v>
      </c>
      <c r="Z36" s="78">
        <f t="shared" si="16"/>
        <v>0</v>
      </c>
      <c r="AA36" s="107">
        <f t="shared" si="17"/>
        <v>0</v>
      </c>
      <c r="AB36" s="129"/>
    </row>
    <row r="37" spans="1:28" ht="12.75" customHeight="1">
      <c r="A37" s="74">
        <v>30</v>
      </c>
      <c r="B37" s="75" t="s">
        <v>70</v>
      </c>
      <c r="C37" s="76" t="s">
        <v>47</v>
      </c>
      <c r="D37" s="77">
        <v>4240</v>
      </c>
      <c r="E37" s="78">
        <v>10</v>
      </c>
      <c r="F37" s="79">
        <f t="shared" si="1"/>
        <v>42400</v>
      </c>
      <c r="G37" s="76"/>
      <c r="H37" s="80">
        <f t="shared" si="0"/>
        <v>0</v>
      </c>
      <c r="I37" s="81">
        <f>'[1]Pay App #6'!K37</f>
        <v>4397.7000000000007</v>
      </c>
      <c r="J37" s="82">
        <f t="shared" si="2"/>
        <v>43977.000000000007</v>
      </c>
      <c r="K37" s="81">
        <f t="shared" si="3"/>
        <v>4397.7000000000007</v>
      </c>
      <c r="L37" s="83">
        <f t="shared" si="4"/>
        <v>43977.000000000007</v>
      </c>
      <c r="M37" s="84">
        <f t="shared" si="5"/>
        <v>1.0371933962264153</v>
      </c>
      <c r="N37" s="85" t="s">
        <v>39</v>
      </c>
      <c r="O37" s="86"/>
      <c r="P37" s="87">
        <f t="shared" si="6"/>
        <v>1577.0000000000073</v>
      </c>
      <c r="Q37" s="88">
        <f t="shared" si="13"/>
        <v>157.70000000000073</v>
      </c>
      <c r="R37" s="89">
        <f t="shared" si="8"/>
        <v>4397.7000000000007</v>
      </c>
      <c r="S37" s="90"/>
      <c r="T37" s="74">
        <v>30</v>
      </c>
      <c r="U37" s="75" t="s">
        <v>70</v>
      </c>
      <c r="V37" s="76" t="s">
        <v>47</v>
      </c>
      <c r="W37" s="78">
        <v>10</v>
      </c>
      <c r="X37" s="91">
        <f t="shared" si="14"/>
        <v>157.70000000000073</v>
      </c>
      <c r="Y37" s="92">
        <f t="shared" si="15"/>
        <v>0</v>
      </c>
      <c r="Z37" s="78">
        <f t="shared" si="16"/>
        <v>1577.0000000000073</v>
      </c>
      <c r="AA37" s="107">
        <f t="shared" si="17"/>
        <v>0</v>
      </c>
      <c r="AB37" s="73"/>
    </row>
    <row r="38" spans="1:28" ht="12.75" customHeight="1">
      <c r="A38" s="74">
        <v>31</v>
      </c>
      <c r="B38" s="75" t="s">
        <v>71</v>
      </c>
      <c r="C38" s="76" t="s">
        <v>72</v>
      </c>
      <c r="D38" s="77">
        <v>10800</v>
      </c>
      <c r="E38" s="78">
        <v>3.5</v>
      </c>
      <c r="F38" s="79">
        <f t="shared" si="1"/>
        <v>37800</v>
      </c>
      <c r="G38" s="76"/>
      <c r="H38" s="80">
        <f t="shared" si="0"/>
        <v>0</v>
      </c>
      <c r="I38" s="81">
        <f>'[1]Pay App #6'!K38</f>
        <v>13094.900000000001</v>
      </c>
      <c r="J38" s="82">
        <f t="shared" si="2"/>
        <v>45832.150000000009</v>
      </c>
      <c r="K38" s="81">
        <f t="shared" si="3"/>
        <v>13094.900000000001</v>
      </c>
      <c r="L38" s="83">
        <f t="shared" si="4"/>
        <v>45832.150000000009</v>
      </c>
      <c r="M38" s="84">
        <f t="shared" si="5"/>
        <v>1.2124907407407408</v>
      </c>
      <c r="N38" s="85" t="s">
        <v>39</v>
      </c>
      <c r="O38" s="86"/>
      <c r="P38" s="87">
        <f t="shared" si="6"/>
        <v>8032.1500000000087</v>
      </c>
      <c r="Q38" s="88">
        <f t="shared" si="13"/>
        <v>2294.9000000000015</v>
      </c>
      <c r="R38" s="89">
        <f t="shared" si="8"/>
        <v>13094.900000000001</v>
      </c>
      <c r="S38" s="90"/>
      <c r="T38" s="74">
        <v>31</v>
      </c>
      <c r="U38" s="75" t="s">
        <v>71</v>
      </c>
      <c r="V38" s="76" t="s">
        <v>72</v>
      </c>
      <c r="W38" s="78">
        <v>3.5</v>
      </c>
      <c r="X38" s="91">
        <f t="shared" si="14"/>
        <v>2294.9000000000015</v>
      </c>
      <c r="Y38" s="92">
        <f t="shared" si="15"/>
        <v>0</v>
      </c>
      <c r="Z38" s="78">
        <f t="shared" si="16"/>
        <v>8032.1500000000051</v>
      </c>
      <c r="AA38" s="107">
        <f t="shared" si="17"/>
        <v>0</v>
      </c>
      <c r="AB38" s="73"/>
    </row>
    <row r="39" spans="1:28" ht="12.75" customHeight="1">
      <c r="A39" s="74">
        <v>32</v>
      </c>
      <c r="B39" s="75" t="s">
        <v>73</v>
      </c>
      <c r="C39" s="76" t="s">
        <v>72</v>
      </c>
      <c r="D39" s="77">
        <v>5400</v>
      </c>
      <c r="E39" s="78">
        <v>4.75</v>
      </c>
      <c r="F39" s="79">
        <f t="shared" si="1"/>
        <v>25650</v>
      </c>
      <c r="G39" s="76"/>
      <c r="H39" s="80">
        <f t="shared" si="0"/>
        <v>0</v>
      </c>
      <c r="I39" s="81">
        <f>'[1]Pay App #6'!K39</f>
        <v>2492</v>
      </c>
      <c r="J39" s="82">
        <f t="shared" si="2"/>
        <v>11837</v>
      </c>
      <c r="K39" s="81">
        <f t="shared" si="3"/>
        <v>2492</v>
      </c>
      <c r="L39" s="83">
        <f t="shared" si="4"/>
        <v>11837</v>
      </c>
      <c r="M39" s="84">
        <f t="shared" si="5"/>
        <v>0.46148148148148149</v>
      </c>
      <c r="N39" s="85" t="s">
        <v>39</v>
      </c>
      <c r="O39" s="86"/>
      <c r="P39" s="87">
        <f t="shared" si="6"/>
        <v>-13813</v>
      </c>
      <c r="Q39" s="88">
        <f t="shared" si="13"/>
        <v>-2908</v>
      </c>
      <c r="R39" s="89">
        <f t="shared" si="8"/>
        <v>2492</v>
      </c>
      <c r="S39" s="90"/>
      <c r="T39" s="74">
        <v>32</v>
      </c>
      <c r="U39" s="75" t="s">
        <v>73</v>
      </c>
      <c r="V39" s="76" t="s">
        <v>72</v>
      </c>
      <c r="W39" s="78">
        <v>4.75</v>
      </c>
      <c r="X39" s="91">
        <f t="shared" si="14"/>
        <v>0</v>
      </c>
      <c r="Y39" s="92">
        <f t="shared" si="15"/>
        <v>-2908</v>
      </c>
      <c r="Z39" s="78">
        <f t="shared" si="16"/>
        <v>0</v>
      </c>
      <c r="AA39" s="107">
        <f t="shared" si="17"/>
        <v>-13813</v>
      </c>
      <c r="AB39" s="73"/>
    </row>
    <row r="40" spans="1:28" ht="12.75" customHeight="1">
      <c r="A40" s="108">
        <v>33</v>
      </c>
      <c r="B40" s="109" t="s">
        <v>45</v>
      </c>
      <c r="C40" s="110" t="s">
        <v>44</v>
      </c>
      <c r="D40" s="111">
        <v>0</v>
      </c>
      <c r="E40" s="112"/>
      <c r="F40" s="113"/>
      <c r="G40" s="110"/>
      <c r="H40" s="114"/>
      <c r="I40" s="115"/>
      <c r="J40" s="116"/>
      <c r="K40" s="115"/>
      <c r="L40" s="117"/>
      <c r="M40" s="118"/>
      <c r="N40" s="119"/>
      <c r="O40" s="120"/>
      <c r="P40" s="118"/>
      <c r="Q40" s="130"/>
      <c r="R40" s="118"/>
      <c r="S40" s="90"/>
      <c r="T40" s="108">
        <v>33</v>
      </c>
      <c r="U40" s="109" t="s">
        <v>45</v>
      </c>
      <c r="V40" s="110" t="s">
        <v>44</v>
      </c>
      <c r="W40" s="112"/>
      <c r="X40" s="122"/>
      <c r="Y40" s="123"/>
      <c r="Z40" s="112"/>
      <c r="AA40" s="124"/>
      <c r="AB40" s="73"/>
    </row>
    <row r="41" spans="1:28" ht="12.75" customHeight="1">
      <c r="A41" s="74">
        <v>34</v>
      </c>
      <c r="B41" s="75" t="s">
        <v>74</v>
      </c>
      <c r="C41" s="76" t="s">
        <v>72</v>
      </c>
      <c r="D41" s="77">
        <v>990</v>
      </c>
      <c r="E41" s="78">
        <v>5.75</v>
      </c>
      <c r="F41" s="79">
        <f t="shared" si="1"/>
        <v>5692.5</v>
      </c>
      <c r="G41" s="76"/>
      <c r="H41" s="80">
        <f t="shared" si="0"/>
        <v>0</v>
      </c>
      <c r="I41" s="81">
        <f>'[1]Pay App #6'!K41</f>
        <v>976.8</v>
      </c>
      <c r="J41" s="82">
        <f t="shared" si="2"/>
        <v>5616.5999999999995</v>
      </c>
      <c r="K41" s="81">
        <f t="shared" si="3"/>
        <v>976.8</v>
      </c>
      <c r="L41" s="83">
        <f t="shared" si="4"/>
        <v>5616.5999999999995</v>
      </c>
      <c r="M41" s="84">
        <f t="shared" si="5"/>
        <v>0.98666666666666658</v>
      </c>
      <c r="N41" s="85" t="s">
        <v>39</v>
      </c>
      <c r="O41" s="86"/>
      <c r="P41" s="87">
        <f t="shared" si="6"/>
        <v>-75.900000000000546</v>
      </c>
      <c r="Q41" s="88">
        <f t="shared" si="13"/>
        <v>-13.200000000000045</v>
      </c>
      <c r="R41" s="89">
        <f t="shared" si="8"/>
        <v>976.8</v>
      </c>
      <c r="S41" s="90"/>
      <c r="T41" s="74">
        <v>34</v>
      </c>
      <c r="U41" s="75" t="s">
        <v>74</v>
      </c>
      <c r="V41" s="76" t="s">
        <v>72</v>
      </c>
      <c r="W41" s="78">
        <v>5.75</v>
      </c>
      <c r="X41" s="91">
        <f>IF(Q41&gt;0,ABS(Q41),0)</f>
        <v>0</v>
      </c>
      <c r="Y41" s="92">
        <f>IF(Q41&lt;0,Q41,0)</f>
        <v>-13.200000000000045</v>
      </c>
      <c r="Z41" s="78">
        <f>IF(X41&gt;0,X41*W41,)</f>
        <v>0</v>
      </c>
      <c r="AA41" s="107">
        <f>IF(Y41&lt;=0,Y41*W41,)</f>
        <v>-75.900000000000261</v>
      </c>
      <c r="AB41" s="73"/>
    </row>
    <row r="42" spans="1:28" ht="12.75" customHeight="1">
      <c r="A42" s="74">
        <v>35</v>
      </c>
      <c r="B42" s="75" t="s">
        <v>75</v>
      </c>
      <c r="C42" s="76" t="s">
        <v>72</v>
      </c>
      <c r="D42" s="77">
        <v>64</v>
      </c>
      <c r="E42" s="78">
        <v>26</v>
      </c>
      <c r="F42" s="79">
        <f t="shared" si="1"/>
        <v>1664</v>
      </c>
      <c r="G42" s="76"/>
      <c r="H42" s="80">
        <f t="shared" si="0"/>
        <v>0</v>
      </c>
      <c r="I42" s="81">
        <f>'[1]Pay App #6'!K42</f>
        <v>64</v>
      </c>
      <c r="J42" s="82">
        <f t="shared" si="2"/>
        <v>1664</v>
      </c>
      <c r="K42" s="81">
        <f t="shared" si="3"/>
        <v>64</v>
      </c>
      <c r="L42" s="83">
        <f t="shared" si="4"/>
        <v>1664</v>
      </c>
      <c r="M42" s="84">
        <f t="shared" si="5"/>
        <v>1</v>
      </c>
      <c r="N42" s="85" t="s">
        <v>39</v>
      </c>
      <c r="O42" s="86"/>
      <c r="P42" s="87">
        <f t="shared" si="6"/>
        <v>0</v>
      </c>
      <c r="Q42" s="88">
        <f t="shared" si="13"/>
        <v>0</v>
      </c>
      <c r="R42" s="89">
        <f t="shared" si="8"/>
        <v>64</v>
      </c>
      <c r="S42" s="90"/>
      <c r="T42" s="74">
        <v>35</v>
      </c>
      <c r="U42" s="75" t="s">
        <v>75</v>
      </c>
      <c r="V42" s="76" t="s">
        <v>72</v>
      </c>
      <c r="W42" s="78">
        <v>26</v>
      </c>
      <c r="X42" s="91">
        <f t="shared" ref="X42:X52" si="18">IF(Q42&gt;0,ABS(Q42),0)</f>
        <v>0</v>
      </c>
      <c r="Y42" s="92">
        <f t="shared" ref="Y42:Y52" si="19">IF(Q42&lt;0,Q42,0)</f>
        <v>0</v>
      </c>
      <c r="Z42" s="78">
        <f t="shared" ref="Z42:Z52" si="20">IF(X42&gt;0,X42*W42,)</f>
        <v>0</v>
      </c>
      <c r="AA42" s="107">
        <f t="shared" ref="AA42:AA52" si="21">IF(Y42&lt;=0,Y42*W42,)</f>
        <v>0</v>
      </c>
      <c r="AB42" s="73"/>
    </row>
    <row r="43" spans="1:28" s="34" customFormat="1" ht="12.75" customHeight="1">
      <c r="A43" s="94">
        <v>36</v>
      </c>
      <c r="B43" s="95" t="s">
        <v>76</v>
      </c>
      <c r="C43" s="96" t="s">
        <v>72</v>
      </c>
      <c r="D43" s="97">
        <v>650</v>
      </c>
      <c r="E43" s="78">
        <v>6.25</v>
      </c>
      <c r="F43" s="98">
        <f t="shared" si="1"/>
        <v>4062.5</v>
      </c>
      <c r="G43" s="96"/>
      <c r="H43" s="100">
        <f t="shared" si="0"/>
        <v>0</v>
      </c>
      <c r="I43" s="81">
        <f>'[1]Pay App #6'!K43</f>
        <v>463.3</v>
      </c>
      <c r="J43" s="102">
        <f t="shared" si="2"/>
        <v>2895.625</v>
      </c>
      <c r="K43" s="101">
        <f t="shared" si="3"/>
        <v>463.3</v>
      </c>
      <c r="L43" s="103">
        <f t="shared" si="4"/>
        <v>2895.625</v>
      </c>
      <c r="M43" s="104">
        <f t="shared" si="5"/>
        <v>0.71276923076923082</v>
      </c>
      <c r="N43" s="105" t="s">
        <v>39</v>
      </c>
      <c r="O43" s="106"/>
      <c r="P43" s="126">
        <f t="shared" si="6"/>
        <v>-1166.875</v>
      </c>
      <c r="Q43" s="88">
        <f t="shared" si="13"/>
        <v>-186.7</v>
      </c>
      <c r="R43" s="127">
        <f t="shared" si="8"/>
        <v>463.3</v>
      </c>
      <c r="S43" s="128"/>
      <c r="T43" s="94">
        <v>36</v>
      </c>
      <c r="U43" s="95" t="s">
        <v>76</v>
      </c>
      <c r="V43" s="96" t="s">
        <v>72</v>
      </c>
      <c r="W43" s="78">
        <v>6.25</v>
      </c>
      <c r="X43" s="91">
        <f t="shared" si="18"/>
        <v>0</v>
      </c>
      <c r="Y43" s="92">
        <f t="shared" si="19"/>
        <v>-186.7</v>
      </c>
      <c r="Z43" s="78">
        <f t="shared" si="20"/>
        <v>0</v>
      </c>
      <c r="AA43" s="107">
        <f t="shared" si="21"/>
        <v>-1166.875</v>
      </c>
      <c r="AB43" s="129"/>
    </row>
    <row r="44" spans="1:28" ht="12.75" customHeight="1">
      <c r="A44" s="74">
        <v>37</v>
      </c>
      <c r="B44" s="75" t="s">
        <v>77</v>
      </c>
      <c r="C44" s="76" t="s">
        <v>72</v>
      </c>
      <c r="D44" s="77">
        <v>5310</v>
      </c>
      <c r="E44" s="78">
        <v>5.75</v>
      </c>
      <c r="F44" s="79">
        <f t="shared" si="1"/>
        <v>30532.5</v>
      </c>
      <c r="G44" s="76"/>
      <c r="H44" s="80">
        <f t="shared" si="0"/>
        <v>0</v>
      </c>
      <c r="I44" s="81">
        <f>'[1]Pay App #6'!K44</f>
        <v>5607.2</v>
      </c>
      <c r="J44" s="82">
        <f t="shared" si="2"/>
        <v>32241.399999999998</v>
      </c>
      <c r="K44" s="81">
        <f t="shared" si="3"/>
        <v>5607.2</v>
      </c>
      <c r="L44" s="83">
        <f t="shared" si="4"/>
        <v>32241.399999999998</v>
      </c>
      <c r="M44" s="84">
        <f t="shared" si="5"/>
        <v>1.0559698681732579</v>
      </c>
      <c r="N44" s="85" t="s">
        <v>39</v>
      </c>
      <c r="O44" s="86"/>
      <c r="P44" s="87">
        <f t="shared" si="6"/>
        <v>1708.8999999999978</v>
      </c>
      <c r="Q44" s="88">
        <f t="shared" si="13"/>
        <v>297.19999999999982</v>
      </c>
      <c r="R44" s="89">
        <f t="shared" si="8"/>
        <v>5607.2</v>
      </c>
      <c r="S44" s="90"/>
      <c r="T44" s="74">
        <v>37</v>
      </c>
      <c r="U44" s="75" t="s">
        <v>77</v>
      </c>
      <c r="V44" s="76" t="s">
        <v>72</v>
      </c>
      <c r="W44" s="78">
        <v>5.75</v>
      </c>
      <c r="X44" s="91">
        <f t="shared" si="18"/>
        <v>297.19999999999982</v>
      </c>
      <c r="Y44" s="92">
        <f t="shared" si="19"/>
        <v>0</v>
      </c>
      <c r="Z44" s="78">
        <f t="shared" si="20"/>
        <v>1708.899999999999</v>
      </c>
      <c r="AA44" s="107">
        <f t="shared" si="21"/>
        <v>0</v>
      </c>
      <c r="AB44" s="73"/>
    </row>
    <row r="45" spans="1:28" ht="12.75" customHeight="1">
      <c r="A45" s="74">
        <v>38</v>
      </c>
      <c r="B45" s="75" t="s">
        <v>78</v>
      </c>
      <c r="C45" s="76" t="s">
        <v>44</v>
      </c>
      <c r="D45" s="77">
        <v>50</v>
      </c>
      <c r="E45" s="78">
        <v>22</v>
      </c>
      <c r="F45" s="79">
        <f t="shared" si="1"/>
        <v>1100</v>
      </c>
      <c r="G45" s="76"/>
      <c r="H45" s="80">
        <f t="shared" si="0"/>
        <v>0</v>
      </c>
      <c r="I45" s="81">
        <f>'[1]Pay App #6'!K45</f>
        <v>692.49999999999989</v>
      </c>
      <c r="J45" s="82">
        <f t="shared" si="2"/>
        <v>15234.999999999998</v>
      </c>
      <c r="K45" s="81">
        <f t="shared" si="3"/>
        <v>692.49999999999989</v>
      </c>
      <c r="L45" s="83">
        <f t="shared" si="4"/>
        <v>15234.999999999998</v>
      </c>
      <c r="M45" s="84">
        <f t="shared" si="5"/>
        <v>13.849999999999998</v>
      </c>
      <c r="N45" s="85" t="s">
        <v>39</v>
      </c>
      <c r="O45" s="86"/>
      <c r="P45" s="87">
        <f t="shared" si="6"/>
        <v>14134.999999999998</v>
      </c>
      <c r="Q45" s="88">
        <f t="shared" si="13"/>
        <v>642.49999999999989</v>
      </c>
      <c r="R45" s="89">
        <f t="shared" si="8"/>
        <v>692.49999999999989</v>
      </c>
      <c r="S45" s="90"/>
      <c r="T45" s="74">
        <v>38</v>
      </c>
      <c r="U45" s="75" t="s">
        <v>78</v>
      </c>
      <c r="V45" s="76" t="s">
        <v>44</v>
      </c>
      <c r="W45" s="78">
        <v>22</v>
      </c>
      <c r="X45" s="91">
        <f t="shared" si="18"/>
        <v>642.49999999999989</v>
      </c>
      <c r="Y45" s="92">
        <f t="shared" si="19"/>
        <v>0</v>
      </c>
      <c r="Z45" s="78">
        <f t="shared" si="20"/>
        <v>14134.999999999998</v>
      </c>
      <c r="AA45" s="107">
        <f t="shared" si="21"/>
        <v>0</v>
      </c>
      <c r="AB45" s="73"/>
    </row>
    <row r="46" spans="1:28" ht="12.75" customHeight="1">
      <c r="A46" s="74">
        <v>39</v>
      </c>
      <c r="B46" s="75" t="s">
        <v>79</v>
      </c>
      <c r="C46" s="76" t="s">
        <v>72</v>
      </c>
      <c r="D46" s="77">
        <v>1950</v>
      </c>
      <c r="E46" s="78">
        <v>5.75</v>
      </c>
      <c r="F46" s="79">
        <f t="shared" si="1"/>
        <v>11212.5</v>
      </c>
      <c r="G46" s="76"/>
      <c r="H46" s="80">
        <f t="shared" si="0"/>
        <v>0</v>
      </c>
      <c r="I46" s="81">
        <f>'[1]Pay App #6'!K46</f>
        <v>3796</v>
      </c>
      <c r="J46" s="82">
        <f t="shared" si="2"/>
        <v>21827</v>
      </c>
      <c r="K46" s="81">
        <f t="shared" si="3"/>
        <v>3796</v>
      </c>
      <c r="L46" s="83">
        <f t="shared" si="4"/>
        <v>21827</v>
      </c>
      <c r="M46" s="84">
        <f t="shared" si="5"/>
        <v>1.9466666666666668</v>
      </c>
      <c r="N46" s="85" t="s">
        <v>39</v>
      </c>
      <c r="O46" s="86"/>
      <c r="P46" s="87">
        <f t="shared" si="6"/>
        <v>10614.5</v>
      </c>
      <c r="Q46" s="88">
        <f t="shared" si="13"/>
        <v>1846</v>
      </c>
      <c r="R46" s="89">
        <f t="shared" si="8"/>
        <v>3796</v>
      </c>
      <c r="S46" s="90"/>
      <c r="T46" s="74">
        <v>39</v>
      </c>
      <c r="U46" s="75" t="s">
        <v>79</v>
      </c>
      <c r="V46" s="76" t="s">
        <v>72</v>
      </c>
      <c r="W46" s="78">
        <v>5.75</v>
      </c>
      <c r="X46" s="91">
        <f t="shared" si="18"/>
        <v>1846</v>
      </c>
      <c r="Y46" s="92">
        <f t="shared" si="19"/>
        <v>0</v>
      </c>
      <c r="Z46" s="78">
        <f t="shared" si="20"/>
        <v>10614.5</v>
      </c>
      <c r="AA46" s="107">
        <f t="shared" si="21"/>
        <v>0</v>
      </c>
      <c r="AB46" s="73"/>
    </row>
    <row r="47" spans="1:28" ht="12.75" customHeight="1">
      <c r="A47" s="94">
        <v>40</v>
      </c>
      <c r="B47" s="95" t="s">
        <v>80</v>
      </c>
      <c r="C47" s="96" t="s">
        <v>47</v>
      </c>
      <c r="D47" s="97">
        <v>84</v>
      </c>
      <c r="E47" s="78">
        <v>140</v>
      </c>
      <c r="F47" s="98">
        <f t="shared" si="1"/>
        <v>11760</v>
      </c>
      <c r="G47" s="96"/>
      <c r="H47" s="100">
        <f t="shared" si="0"/>
        <v>0</v>
      </c>
      <c r="I47" s="81">
        <f>'[1]Pay App #6'!K47</f>
        <v>107.4</v>
      </c>
      <c r="J47" s="102">
        <f t="shared" si="2"/>
        <v>15036</v>
      </c>
      <c r="K47" s="101">
        <f t="shared" si="3"/>
        <v>107.4</v>
      </c>
      <c r="L47" s="103">
        <f t="shared" si="4"/>
        <v>15036</v>
      </c>
      <c r="M47" s="104">
        <f t="shared" si="5"/>
        <v>1.2785714285714287</v>
      </c>
      <c r="N47" s="105" t="s">
        <v>39</v>
      </c>
      <c r="O47" s="106"/>
      <c r="P47" s="87">
        <f t="shared" si="6"/>
        <v>3276</v>
      </c>
      <c r="Q47" s="88">
        <f t="shared" si="13"/>
        <v>23.400000000000006</v>
      </c>
      <c r="R47" s="89">
        <f t="shared" si="8"/>
        <v>107.4</v>
      </c>
      <c r="S47" s="90"/>
      <c r="T47" s="94">
        <v>40</v>
      </c>
      <c r="U47" s="95" t="s">
        <v>80</v>
      </c>
      <c r="V47" s="96" t="s">
        <v>47</v>
      </c>
      <c r="W47" s="78">
        <v>140</v>
      </c>
      <c r="X47" s="91">
        <f t="shared" si="18"/>
        <v>23.400000000000006</v>
      </c>
      <c r="Y47" s="92">
        <f t="shared" si="19"/>
        <v>0</v>
      </c>
      <c r="Z47" s="78">
        <f t="shared" si="20"/>
        <v>3276.0000000000009</v>
      </c>
      <c r="AA47" s="107">
        <f t="shared" si="21"/>
        <v>0</v>
      </c>
      <c r="AB47" s="73"/>
    </row>
    <row r="48" spans="1:28" ht="12.75" customHeight="1">
      <c r="A48" s="74">
        <v>41</v>
      </c>
      <c r="B48" s="75" t="s">
        <v>81</v>
      </c>
      <c r="C48" s="76" t="s">
        <v>72</v>
      </c>
      <c r="D48" s="77">
        <v>75</v>
      </c>
      <c r="E48" s="78">
        <v>25</v>
      </c>
      <c r="F48" s="79">
        <f t="shared" si="1"/>
        <v>1875</v>
      </c>
      <c r="G48" s="76"/>
      <c r="H48" s="80">
        <f t="shared" si="0"/>
        <v>0</v>
      </c>
      <c r="I48" s="81">
        <f>'[1]Pay App #6'!K48</f>
        <v>114.7</v>
      </c>
      <c r="J48" s="82">
        <f t="shared" si="2"/>
        <v>2867.5</v>
      </c>
      <c r="K48" s="81">
        <f t="shared" si="3"/>
        <v>114.7</v>
      </c>
      <c r="L48" s="83">
        <f t="shared" si="4"/>
        <v>2867.5</v>
      </c>
      <c r="M48" s="84">
        <f t="shared" si="5"/>
        <v>1.5293333333333334</v>
      </c>
      <c r="N48" s="85" t="s">
        <v>39</v>
      </c>
      <c r="O48" s="86"/>
      <c r="P48" s="87">
        <f t="shared" si="6"/>
        <v>992.5</v>
      </c>
      <c r="Q48" s="88">
        <f t="shared" si="13"/>
        <v>39.700000000000003</v>
      </c>
      <c r="R48" s="89">
        <f t="shared" si="8"/>
        <v>114.7</v>
      </c>
      <c r="S48" s="90"/>
      <c r="T48" s="74">
        <v>41</v>
      </c>
      <c r="U48" s="75" t="s">
        <v>81</v>
      </c>
      <c r="V48" s="76" t="s">
        <v>72</v>
      </c>
      <c r="W48" s="78">
        <v>25</v>
      </c>
      <c r="X48" s="91">
        <f t="shared" si="18"/>
        <v>39.700000000000003</v>
      </c>
      <c r="Y48" s="92">
        <f t="shared" si="19"/>
        <v>0</v>
      </c>
      <c r="Z48" s="78">
        <f t="shared" si="20"/>
        <v>992.50000000000011</v>
      </c>
      <c r="AA48" s="107">
        <f t="shared" si="21"/>
        <v>0</v>
      </c>
      <c r="AB48" s="73"/>
    </row>
    <row r="49" spans="1:28" s="34" customFormat="1" ht="12.75" customHeight="1">
      <c r="A49" s="94">
        <v>42</v>
      </c>
      <c r="B49" s="95" t="s">
        <v>82</v>
      </c>
      <c r="C49" s="96" t="s">
        <v>47</v>
      </c>
      <c r="D49" s="97">
        <v>10</v>
      </c>
      <c r="E49" s="78">
        <v>82</v>
      </c>
      <c r="F49" s="98">
        <f t="shared" si="1"/>
        <v>820</v>
      </c>
      <c r="G49" s="96"/>
      <c r="H49" s="100">
        <f t="shared" si="0"/>
        <v>0</v>
      </c>
      <c r="I49" s="81">
        <f>'[1]Pay App #6'!K49</f>
        <v>8</v>
      </c>
      <c r="J49" s="102">
        <f t="shared" si="2"/>
        <v>656</v>
      </c>
      <c r="K49" s="101">
        <f t="shared" si="3"/>
        <v>8</v>
      </c>
      <c r="L49" s="103">
        <f t="shared" si="4"/>
        <v>656</v>
      </c>
      <c r="M49" s="104">
        <f t="shared" si="5"/>
        <v>0.8</v>
      </c>
      <c r="N49" s="105" t="s">
        <v>39</v>
      </c>
      <c r="O49" s="106"/>
      <c r="P49" s="126">
        <f t="shared" si="6"/>
        <v>-164</v>
      </c>
      <c r="Q49" s="88">
        <f t="shared" si="13"/>
        <v>-2</v>
      </c>
      <c r="R49" s="127">
        <f t="shared" si="8"/>
        <v>8</v>
      </c>
      <c r="S49" s="128"/>
      <c r="T49" s="94">
        <v>42</v>
      </c>
      <c r="U49" s="95" t="s">
        <v>82</v>
      </c>
      <c r="V49" s="96" t="s">
        <v>47</v>
      </c>
      <c r="W49" s="78">
        <v>82</v>
      </c>
      <c r="X49" s="91">
        <f t="shared" si="18"/>
        <v>0</v>
      </c>
      <c r="Y49" s="92">
        <f t="shared" si="19"/>
        <v>-2</v>
      </c>
      <c r="Z49" s="78">
        <f t="shared" si="20"/>
        <v>0</v>
      </c>
      <c r="AA49" s="107">
        <f t="shared" si="21"/>
        <v>-164</v>
      </c>
      <c r="AB49" s="129"/>
    </row>
    <row r="50" spans="1:28" s="34" customFormat="1" ht="12.75" customHeight="1">
      <c r="A50" s="94">
        <v>43</v>
      </c>
      <c r="B50" s="95" t="s">
        <v>83</v>
      </c>
      <c r="C50" s="96" t="s">
        <v>47</v>
      </c>
      <c r="D50" s="97">
        <v>34</v>
      </c>
      <c r="E50" s="78">
        <v>54</v>
      </c>
      <c r="F50" s="98">
        <f t="shared" si="1"/>
        <v>1836</v>
      </c>
      <c r="G50" s="96"/>
      <c r="H50" s="100">
        <f t="shared" si="0"/>
        <v>0</v>
      </c>
      <c r="I50" s="81">
        <f>'[1]Pay App #6'!K50</f>
        <v>34</v>
      </c>
      <c r="J50" s="102">
        <f t="shared" si="2"/>
        <v>1836</v>
      </c>
      <c r="K50" s="101">
        <f t="shared" si="3"/>
        <v>34</v>
      </c>
      <c r="L50" s="103">
        <f t="shared" si="4"/>
        <v>1836</v>
      </c>
      <c r="M50" s="104">
        <f t="shared" si="5"/>
        <v>1</v>
      </c>
      <c r="N50" s="105" t="s">
        <v>39</v>
      </c>
      <c r="O50" s="106"/>
      <c r="P50" s="126">
        <f t="shared" si="6"/>
        <v>0</v>
      </c>
      <c r="Q50" s="88">
        <f t="shared" si="13"/>
        <v>0</v>
      </c>
      <c r="R50" s="127">
        <f t="shared" si="8"/>
        <v>34</v>
      </c>
      <c r="S50" s="128"/>
      <c r="T50" s="94">
        <v>43</v>
      </c>
      <c r="U50" s="95" t="s">
        <v>83</v>
      </c>
      <c r="V50" s="96" t="s">
        <v>47</v>
      </c>
      <c r="W50" s="78">
        <v>54</v>
      </c>
      <c r="X50" s="91">
        <f t="shared" si="18"/>
        <v>0</v>
      </c>
      <c r="Y50" s="92">
        <f t="shared" si="19"/>
        <v>0</v>
      </c>
      <c r="Z50" s="78">
        <f t="shared" si="20"/>
        <v>0</v>
      </c>
      <c r="AA50" s="107">
        <f t="shared" si="21"/>
        <v>0</v>
      </c>
      <c r="AB50" s="129"/>
    </row>
    <row r="51" spans="1:28" s="34" customFormat="1" ht="12.75" customHeight="1">
      <c r="A51" s="94">
        <v>44</v>
      </c>
      <c r="B51" s="95" t="s">
        <v>84</v>
      </c>
      <c r="C51" s="96" t="s">
        <v>47</v>
      </c>
      <c r="D51" s="97">
        <v>11.5</v>
      </c>
      <c r="E51" s="78">
        <v>83</v>
      </c>
      <c r="F51" s="98">
        <f t="shared" si="1"/>
        <v>954.5</v>
      </c>
      <c r="G51" s="96"/>
      <c r="H51" s="100">
        <f t="shared" si="0"/>
        <v>0</v>
      </c>
      <c r="I51" s="81">
        <f>'[1]Pay App #6'!K51</f>
        <v>37</v>
      </c>
      <c r="J51" s="102">
        <f t="shared" si="2"/>
        <v>3071</v>
      </c>
      <c r="K51" s="101">
        <f t="shared" si="3"/>
        <v>37</v>
      </c>
      <c r="L51" s="103">
        <f t="shared" si="4"/>
        <v>3071</v>
      </c>
      <c r="M51" s="104">
        <f t="shared" si="5"/>
        <v>3.2173913043478262</v>
      </c>
      <c r="N51" s="105" t="s">
        <v>39</v>
      </c>
      <c r="O51" s="106"/>
      <c r="P51" s="126">
        <f t="shared" si="6"/>
        <v>2116.5</v>
      </c>
      <c r="Q51" s="88">
        <f t="shared" si="13"/>
        <v>25.5</v>
      </c>
      <c r="R51" s="127">
        <f t="shared" si="8"/>
        <v>37</v>
      </c>
      <c r="S51" s="128"/>
      <c r="T51" s="94">
        <v>44</v>
      </c>
      <c r="U51" s="95" t="s">
        <v>84</v>
      </c>
      <c r="V51" s="96" t="s">
        <v>47</v>
      </c>
      <c r="W51" s="78">
        <v>83</v>
      </c>
      <c r="X51" s="91">
        <f t="shared" si="18"/>
        <v>25.5</v>
      </c>
      <c r="Y51" s="92">
        <f t="shared" si="19"/>
        <v>0</v>
      </c>
      <c r="Z51" s="78">
        <f t="shared" si="20"/>
        <v>2116.5</v>
      </c>
      <c r="AA51" s="107">
        <f t="shared" si="21"/>
        <v>0</v>
      </c>
      <c r="AB51" s="129"/>
    </row>
    <row r="52" spans="1:28" s="34" customFormat="1" ht="12.75" customHeight="1">
      <c r="A52" s="94">
        <v>45</v>
      </c>
      <c r="B52" s="95" t="s">
        <v>85</v>
      </c>
      <c r="C52" s="96" t="s">
        <v>47</v>
      </c>
      <c r="D52" s="97">
        <v>214</v>
      </c>
      <c r="E52" s="78">
        <v>45</v>
      </c>
      <c r="F52" s="98">
        <f t="shared" si="1"/>
        <v>9630</v>
      </c>
      <c r="G52" s="96"/>
      <c r="H52" s="100">
        <f t="shared" si="0"/>
        <v>0</v>
      </c>
      <c r="I52" s="81">
        <f>'[1]Pay App #6'!K52</f>
        <v>220</v>
      </c>
      <c r="J52" s="102">
        <f t="shared" si="2"/>
        <v>9900</v>
      </c>
      <c r="K52" s="101">
        <f t="shared" si="3"/>
        <v>220</v>
      </c>
      <c r="L52" s="103">
        <f t="shared" si="4"/>
        <v>9900</v>
      </c>
      <c r="M52" s="104">
        <f t="shared" si="5"/>
        <v>1.02803738317757</v>
      </c>
      <c r="N52" s="105" t="s">
        <v>39</v>
      </c>
      <c r="O52" s="106"/>
      <c r="P52" s="126">
        <f t="shared" si="6"/>
        <v>270</v>
      </c>
      <c r="Q52" s="88">
        <f t="shared" si="13"/>
        <v>6</v>
      </c>
      <c r="R52" s="127">
        <f t="shared" si="8"/>
        <v>220</v>
      </c>
      <c r="S52" s="128"/>
      <c r="T52" s="94">
        <v>45</v>
      </c>
      <c r="U52" s="95" t="s">
        <v>85</v>
      </c>
      <c r="V52" s="96" t="s">
        <v>47</v>
      </c>
      <c r="W52" s="78">
        <v>45</v>
      </c>
      <c r="X52" s="91">
        <f t="shared" si="18"/>
        <v>6</v>
      </c>
      <c r="Y52" s="92">
        <f t="shared" si="19"/>
        <v>0</v>
      </c>
      <c r="Z52" s="78">
        <f t="shared" si="20"/>
        <v>270</v>
      </c>
      <c r="AA52" s="107">
        <f t="shared" si="21"/>
        <v>0</v>
      </c>
      <c r="AB52" s="129"/>
    </row>
    <row r="53" spans="1:28" ht="12.75" customHeight="1">
      <c r="A53" s="108">
        <v>46</v>
      </c>
      <c r="B53" s="109" t="s">
        <v>45</v>
      </c>
      <c r="C53" s="110" t="s">
        <v>50</v>
      </c>
      <c r="D53" s="111">
        <v>0</v>
      </c>
      <c r="E53" s="112"/>
      <c r="F53" s="113"/>
      <c r="G53" s="110"/>
      <c r="H53" s="114"/>
      <c r="I53" s="115"/>
      <c r="J53" s="116">
        <f t="shared" si="2"/>
        <v>0</v>
      </c>
      <c r="K53" s="115">
        <f t="shared" si="3"/>
        <v>0</v>
      </c>
      <c r="L53" s="117">
        <f t="shared" si="4"/>
        <v>0</v>
      </c>
      <c r="M53" s="118"/>
      <c r="N53" s="119"/>
      <c r="O53" s="120"/>
      <c r="P53" s="118"/>
      <c r="Q53" s="130"/>
      <c r="R53" s="118"/>
      <c r="S53" s="90"/>
      <c r="T53" s="108">
        <v>46</v>
      </c>
      <c r="U53" s="109" t="s">
        <v>45</v>
      </c>
      <c r="V53" s="110" t="s">
        <v>50</v>
      </c>
      <c r="W53" s="112"/>
      <c r="X53" s="122"/>
      <c r="Y53" s="123"/>
      <c r="Z53" s="112"/>
      <c r="AA53" s="124"/>
      <c r="AB53" s="73"/>
    </row>
    <row r="54" spans="1:28" s="34" customFormat="1" ht="12.75" customHeight="1">
      <c r="A54" s="94">
        <v>47</v>
      </c>
      <c r="B54" s="95" t="s">
        <v>86</v>
      </c>
      <c r="C54" s="96" t="s">
        <v>50</v>
      </c>
      <c r="D54" s="97">
        <v>1</v>
      </c>
      <c r="E54" s="78">
        <v>3460</v>
      </c>
      <c r="F54" s="98">
        <f t="shared" si="1"/>
        <v>3460</v>
      </c>
      <c r="G54" s="96"/>
      <c r="H54" s="100">
        <f t="shared" si="0"/>
        <v>0</v>
      </c>
      <c r="I54" s="101">
        <f>'[1]Pay App #6'!K54</f>
        <v>1</v>
      </c>
      <c r="J54" s="102">
        <f t="shared" si="2"/>
        <v>3460</v>
      </c>
      <c r="K54" s="101">
        <f t="shared" si="3"/>
        <v>1</v>
      </c>
      <c r="L54" s="103">
        <f t="shared" si="4"/>
        <v>3460</v>
      </c>
      <c r="M54" s="104">
        <f t="shared" si="5"/>
        <v>1</v>
      </c>
      <c r="N54" s="105" t="s">
        <v>39</v>
      </c>
      <c r="O54" s="106"/>
      <c r="P54" s="126">
        <f t="shared" si="6"/>
        <v>0</v>
      </c>
      <c r="Q54" s="88">
        <f t="shared" si="13"/>
        <v>0</v>
      </c>
      <c r="R54" s="127">
        <f t="shared" si="8"/>
        <v>1</v>
      </c>
      <c r="S54" s="128"/>
      <c r="T54" s="94">
        <v>47</v>
      </c>
      <c r="U54" s="95" t="s">
        <v>86</v>
      </c>
      <c r="V54" s="96" t="s">
        <v>50</v>
      </c>
      <c r="W54" s="78">
        <v>3460</v>
      </c>
      <c r="X54" s="91">
        <f>IF(Q54&gt;0,ABS(Q54),0)</f>
        <v>0</v>
      </c>
      <c r="Y54" s="92">
        <f>IF(Q54&lt;0,Q54,0)</f>
        <v>0</v>
      </c>
      <c r="Z54" s="78">
        <f>IF(X54&gt;0,X54*W54,)</f>
        <v>0</v>
      </c>
      <c r="AA54" s="107">
        <f>IF(Y54&lt;=0,Y54*W54,)</f>
        <v>0</v>
      </c>
      <c r="AB54" s="129"/>
    </row>
    <row r="55" spans="1:28" ht="12.75" customHeight="1">
      <c r="A55" s="108">
        <v>48</v>
      </c>
      <c r="B55" s="109" t="s">
        <v>45</v>
      </c>
      <c r="C55" s="110" t="s">
        <v>50</v>
      </c>
      <c r="D55" s="111">
        <v>0</v>
      </c>
      <c r="E55" s="112"/>
      <c r="F55" s="113"/>
      <c r="G55" s="110"/>
      <c r="H55" s="114"/>
      <c r="I55" s="115"/>
      <c r="J55" s="116">
        <f t="shared" si="2"/>
        <v>0</v>
      </c>
      <c r="K55" s="115">
        <f t="shared" si="3"/>
        <v>0</v>
      </c>
      <c r="L55" s="117">
        <f t="shared" si="4"/>
        <v>0</v>
      </c>
      <c r="M55" s="118"/>
      <c r="N55" s="119"/>
      <c r="O55" s="120"/>
      <c r="P55" s="118"/>
      <c r="Q55" s="130"/>
      <c r="R55" s="118"/>
      <c r="S55" s="90"/>
      <c r="T55" s="108">
        <v>48</v>
      </c>
      <c r="U55" s="109" t="s">
        <v>45</v>
      </c>
      <c r="V55" s="110" t="s">
        <v>50</v>
      </c>
      <c r="W55" s="112"/>
      <c r="X55" s="122"/>
      <c r="Y55" s="123"/>
      <c r="Z55" s="112"/>
      <c r="AA55" s="124"/>
      <c r="AB55" s="73"/>
    </row>
    <row r="56" spans="1:28" ht="12.75" customHeight="1">
      <c r="A56" s="108">
        <v>49</v>
      </c>
      <c r="B56" s="109" t="s">
        <v>45</v>
      </c>
      <c r="C56" s="110" t="s">
        <v>50</v>
      </c>
      <c r="D56" s="111">
        <v>0</v>
      </c>
      <c r="E56" s="112"/>
      <c r="F56" s="113"/>
      <c r="G56" s="110"/>
      <c r="H56" s="114"/>
      <c r="I56" s="115"/>
      <c r="J56" s="116"/>
      <c r="K56" s="115"/>
      <c r="L56" s="117"/>
      <c r="M56" s="118"/>
      <c r="N56" s="119"/>
      <c r="O56" s="120"/>
      <c r="P56" s="118"/>
      <c r="Q56" s="130"/>
      <c r="R56" s="118"/>
      <c r="S56" s="90"/>
      <c r="T56" s="108">
        <v>49</v>
      </c>
      <c r="U56" s="109" t="s">
        <v>45</v>
      </c>
      <c r="V56" s="110" t="s">
        <v>50</v>
      </c>
      <c r="W56" s="112"/>
      <c r="X56" s="122"/>
      <c r="Y56" s="123"/>
      <c r="Z56" s="112"/>
      <c r="AA56" s="124"/>
      <c r="AB56" s="73"/>
    </row>
    <row r="57" spans="1:28" s="34" customFormat="1" ht="12.75" customHeight="1">
      <c r="A57" s="94">
        <v>50</v>
      </c>
      <c r="B57" s="95" t="s">
        <v>87</v>
      </c>
      <c r="C57" s="96" t="s">
        <v>50</v>
      </c>
      <c r="D57" s="97">
        <v>2</v>
      </c>
      <c r="E57" s="78">
        <v>2395</v>
      </c>
      <c r="F57" s="98">
        <f t="shared" si="1"/>
        <v>4790</v>
      </c>
      <c r="G57" s="96"/>
      <c r="H57" s="100">
        <f t="shared" si="0"/>
        <v>0</v>
      </c>
      <c r="I57" s="101">
        <f>'[1]Pay App #6'!K57</f>
        <v>1</v>
      </c>
      <c r="J57" s="102">
        <f t="shared" si="2"/>
        <v>2395</v>
      </c>
      <c r="K57" s="101">
        <f t="shared" si="3"/>
        <v>1</v>
      </c>
      <c r="L57" s="103">
        <f t="shared" si="4"/>
        <v>2395</v>
      </c>
      <c r="M57" s="104">
        <f t="shared" si="5"/>
        <v>0.5</v>
      </c>
      <c r="N57" s="105" t="s">
        <v>39</v>
      </c>
      <c r="O57" s="106"/>
      <c r="P57" s="126">
        <f t="shared" si="6"/>
        <v>-2395</v>
      </c>
      <c r="Q57" s="88">
        <f t="shared" si="13"/>
        <v>-1</v>
      </c>
      <c r="R57" s="127">
        <f t="shared" si="8"/>
        <v>1</v>
      </c>
      <c r="S57" s="128"/>
      <c r="T57" s="94">
        <v>50</v>
      </c>
      <c r="U57" s="95" t="s">
        <v>87</v>
      </c>
      <c r="V57" s="96" t="s">
        <v>50</v>
      </c>
      <c r="W57" s="78">
        <v>2395</v>
      </c>
      <c r="X57" s="91">
        <f t="shared" ref="X57:X62" si="22">IF(Q57&gt;0,ABS(Q57),0)</f>
        <v>0</v>
      </c>
      <c r="Y57" s="92">
        <f t="shared" ref="Y57:Y62" si="23">IF(Q57&lt;0,Q57,0)</f>
        <v>-1</v>
      </c>
      <c r="Z57" s="78">
        <f t="shared" ref="Z57:Z62" si="24">IF(X57&gt;0,X57*W57,)</f>
        <v>0</v>
      </c>
      <c r="AA57" s="107">
        <f t="shared" ref="AA57:AA62" si="25">IF(Y57&lt;=0,Y57*W57,)</f>
        <v>-2395</v>
      </c>
      <c r="AB57" s="129"/>
    </row>
    <row r="58" spans="1:28" s="34" customFormat="1" ht="12.75" customHeight="1">
      <c r="A58" s="94">
        <v>51</v>
      </c>
      <c r="B58" s="95" t="s">
        <v>88</v>
      </c>
      <c r="C58" s="96" t="s">
        <v>50</v>
      </c>
      <c r="D58" s="97">
        <v>1</v>
      </c>
      <c r="E58" s="78">
        <v>3200</v>
      </c>
      <c r="F58" s="98">
        <f t="shared" si="1"/>
        <v>3200</v>
      </c>
      <c r="G58" s="96"/>
      <c r="H58" s="100">
        <f t="shared" si="0"/>
        <v>0</v>
      </c>
      <c r="I58" s="101">
        <f>'[1]Pay App #6'!K58</f>
        <v>1</v>
      </c>
      <c r="J58" s="102">
        <f t="shared" si="2"/>
        <v>3200</v>
      </c>
      <c r="K58" s="101">
        <f t="shared" si="3"/>
        <v>1</v>
      </c>
      <c r="L58" s="103">
        <f t="shared" si="4"/>
        <v>3200</v>
      </c>
      <c r="M58" s="104">
        <f t="shared" si="5"/>
        <v>1</v>
      </c>
      <c r="N58" s="105" t="s">
        <v>39</v>
      </c>
      <c r="O58" s="106"/>
      <c r="P58" s="126">
        <f t="shared" si="6"/>
        <v>0</v>
      </c>
      <c r="Q58" s="88">
        <f t="shared" si="13"/>
        <v>0</v>
      </c>
      <c r="R58" s="127">
        <f t="shared" si="8"/>
        <v>1</v>
      </c>
      <c r="S58" s="128"/>
      <c r="T58" s="94">
        <v>51</v>
      </c>
      <c r="U58" s="95" t="s">
        <v>88</v>
      </c>
      <c r="V58" s="96" t="s">
        <v>50</v>
      </c>
      <c r="W58" s="78">
        <v>3200</v>
      </c>
      <c r="X58" s="91">
        <f t="shared" si="22"/>
        <v>0</v>
      </c>
      <c r="Y58" s="92">
        <f t="shared" si="23"/>
        <v>0</v>
      </c>
      <c r="Z58" s="78">
        <f t="shared" si="24"/>
        <v>0</v>
      </c>
      <c r="AA58" s="107">
        <f t="shared" si="25"/>
        <v>0</v>
      </c>
      <c r="AB58" s="129"/>
    </row>
    <row r="59" spans="1:28" s="34" customFormat="1" ht="12.75" customHeight="1">
      <c r="A59" s="94">
        <v>52</v>
      </c>
      <c r="B59" s="95" t="s">
        <v>89</v>
      </c>
      <c r="C59" s="96" t="s">
        <v>50</v>
      </c>
      <c r="D59" s="97">
        <v>3</v>
      </c>
      <c r="E59" s="78">
        <v>1765</v>
      </c>
      <c r="F59" s="98">
        <f t="shared" si="1"/>
        <v>5295</v>
      </c>
      <c r="G59" s="96"/>
      <c r="H59" s="100">
        <f t="shared" si="0"/>
        <v>0</v>
      </c>
      <c r="I59" s="101">
        <f>'[1]Pay App #6'!K59</f>
        <v>3</v>
      </c>
      <c r="J59" s="102">
        <f t="shared" si="2"/>
        <v>5295</v>
      </c>
      <c r="K59" s="101">
        <f t="shared" si="3"/>
        <v>3</v>
      </c>
      <c r="L59" s="103">
        <f t="shared" si="4"/>
        <v>5295</v>
      </c>
      <c r="M59" s="104">
        <f t="shared" si="5"/>
        <v>1</v>
      </c>
      <c r="N59" s="105" t="s">
        <v>39</v>
      </c>
      <c r="O59" s="106"/>
      <c r="P59" s="126">
        <f t="shared" si="6"/>
        <v>0</v>
      </c>
      <c r="Q59" s="88">
        <f t="shared" si="13"/>
        <v>0</v>
      </c>
      <c r="R59" s="127">
        <f t="shared" si="8"/>
        <v>3</v>
      </c>
      <c r="S59" s="128"/>
      <c r="T59" s="94">
        <v>52</v>
      </c>
      <c r="U59" s="95" t="s">
        <v>89</v>
      </c>
      <c r="V59" s="96" t="s">
        <v>50</v>
      </c>
      <c r="W59" s="78">
        <v>1765</v>
      </c>
      <c r="X59" s="91">
        <f t="shared" si="22"/>
        <v>0</v>
      </c>
      <c r="Y59" s="92">
        <f t="shared" si="23"/>
        <v>0</v>
      </c>
      <c r="Z59" s="78">
        <f t="shared" si="24"/>
        <v>0</v>
      </c>
      <c r="AA59" s="107">
        <f t="shared" si="25"/>
        <v>0</v>
      </c>
      <c r="AB59" s="129"/>
    </row>
    <row r="60" spans="1:28" s="34" customFormat="1" ht="12.75" customHeight="1">
      <c r="A60" s="94">
        <v>53</v>
      </c>
      <c r="B60" s="95" t="s">
        <v>90</v>
      </c>
      <c r="C60" s="96" t="s">
        <v>50</v>
      </c>
      <c r="D60" s="97">
        <v>4</v>
      </c>
      <c r="E60" s="78">
        <v>250</v>
      </c>
      <c r="F60" s="98">
        <f t="shared" si="1"/>
        <v>1000</v>
      </c>
      <c r="G60" s="96"/>
      <c r="H60" s="100">
        <f t="shared" si="0"/>
        <v>0</v>
      </c>
      <c r="I60" s="101">
        <f>'[1]Pay App #6'!K60</f>
        <v>4</v>
      </c>
      <c r="J60" s="102">
        <f t="shared" si="2"/>
        <v>1000</v>
      </c>
      <c r="K60" s="101">
        <f t="shared" si="3"/>
        <v>4</v>
      </c>
      <c r="L60" s="103">
        <f t="shared" si="4"/>
        <v>1000</v>
      </c>
      <c r="M60" s="104">
        <f t="shared" si="5"/>
        <v>1</v>
      </c>
      <c r="N60" s="105" t="s">
        <v>39</v>
      </c>
      <c r="O60" s="106"/>
      <c r="P60" s="126">
        <f t="shared" si="6"/>
        <v>0</v>
      </c>
      <c r="Q60" s="88">
        <f t="shared" si="13"/>
        <v>0</v>
      </c>
      <c r="R60" s="127">
        <f t="shared" si="8"/>
        <v>4</v>
      </c>
      <c r="S60" s="128"/>
      <c r="T60" s="94">
        <v>53</v>
      </c>
      <c r="U60" s="95" t="s">
        <v>90</v>
      </c>
      <c r="V60" s="96" t="s">
        <v>50</v>
      </c>
      <c r="W60" s="78">
        <v>250</v>
      </c>
      <c r="X60" s="91">
        <f t="shared" si="22"/>
        <v>0</v>
      </c>
      <c r="Y60" s="92">
        <f t="shared" si="23"/>
        <v>0</v>
      </c>
      <c r="Z60" s="78">
        <f t="shared" si="24"/>
        <v>0</v>
      </c>
      <c r="AA60" s="107">
        <f t="shared" si="25"/>
        <v>0</v>
      </c>
      <c r="AB60" s="129"/>
    </row>
    <row r="61" spans="1:28" s="34" customFormat="1" ht="12.75" customHeight="1">
      <c r="A61" s="94">
        <v>54</v>
      </c>
      <c r="B61" s="95" t="s">
        <v>91</v>
      </c>
      <c r="C61" s="96" t="s">
        <v>38</v>
      </c>
      <c r="D61" s="97">
        <v>1</v>
      </c>
      <c r="E61" s="78">
        <v>7915</v>
      </c>
      <c r="F61" s="98">
        <f t="shared" si="1"/>
        <v>7915</v>
      </c>
      <c r="G61" s="96"/>
      <c r="H61" s="100">
        <f t="shared" si="0"/>
        <v>0</v>
      </c>
      <c r="I61" s="101">
        <f>'[1]Pay App #6'!K61</f>
        <v>1</v>
      </c>
      <c r="J61" s="102">
        <f t="shared" si="2"/>
        <v>7915</v>
      </c>
      <c r="K61" s="101">
        <f t="shared" si="3"/>
        <v>1</v>
      </c>
      <c r="L61" s="103">
        <f t="shared" si="4"/>
        <v>7915</v>
      </c>
      <c r="M61" s="104">
        <f t="shared" si="5"/>
        <v>1</v>
      </c>
      <c r="N61" s="105" t="s">
        <v>39</v>
      </c>
      <c r="O61" s="106"/>
      <c r="P61" s="126">
        <f t="shared" si="6"/>
        <v>0</v>
      </c>
      <c r="Q61" s="88">
        <f t="shared" si="13"/>
        <v>0</v>
      </c>
      <c r="R61" s="127">
        <f t="shared" si="8"/>
        <v>1</v>
      </c>
      <c r="S61" s="128"/>
      <c r="T61" s="94">
        <v>54</v>
      </c>
      <c r="U61" s="95" t="s">
        <v>91</v>
      </c>
      <c r="V61" s="96" t="s">
        <v>38</v>
      </c>
      <c r="W61" s="78">
        <v>7915</v>
      </c>
      <c r="X61" s="91">
        <f t="shared" si="22"/>
        <v>0</v>
      </c>
      <c r="Y61" s="92">
        <f t="shared" si="23"/>
        <v>0</v>
      </c>
      <c r="Z61" s="78">
        <f t="shared" si="24"/>
        <v>0</v>
      </c>
      <c r="AA61" s="107">
        <f t="shared" si="25"/>
        <v>0</v>
      </c>
      <c r="AB61" s="129"/>
    </row>
    <row r="62" spans="1:28" s="34" customFormat="1" ht="12.75" customHeight="1">
      <c r="A62" s="94">
        <v>55</v>
      </c>
      <c r="B62" s="95" t="s">
        <v>92</v>
      </c>
      <c r="C62" s="96" t="s">
        <v>47</v>
      </c>
      <c r="D62" s="97">
        <v>5420</v>
      </c>
      <c r="E62" s="78">
        <v>0.35</v>
      </c>
      <c r="F62" s="98">
        <f t="shared" si="1"/>
        <v>1896.9999999999998</v>
      </c>
      <c r="G62" s="96"/>
      <c r="H62" s="100">
        <f t="shared" si="0"/>
        <v>0</v>
      </c>
      <c r="I62" s="101">
        <f>'[1]Pay App #6'!K62</f>
        <v>5420</v>
      </c>
      <c r="J62" s="102">
        <f t="shared" si="2"/>
        <v>1896.9999999999998</v>
      </c>
      <c r="K62" s="101">
        <f t="shared" si="3"/>
        <v>5420</v>
      </c>
      <c r="L62" s="103">
        <f t="shared" si="4"/>
        <v>1896.9999999999998</v>
      </c>
      <c r="M62" s="104">
        <f t="shared" si="5"/>
        <v>1</v>
      </c>
      <c r="N62" s="105" t="s">
        <v>39</v>
      </c>
      <c r="O62" s="106"/>
      <c r="P62" s="126">
        <f t="shared" si="6"/>
        <v>0</v>
      </c>
      <c r="Q62" s="88">
        <f t="shared" si="13"/>
        <v>0</v>
      </c>
      <c r="R62" s="127">
        <f t="shared" si="8"/>
        <v>5420</v>
      </c>
      <c r="S62" s="128"/>
      <c r="T62" s="94">
        <v>55</v>
      </c>
      <c r="U62" s="95" t="s">
        <v>92</v>
      </c>
      <c r="V62" s="96" t="s">
        <v>47</v>
      </c>
      <c r="W62" s="78">
        <v>0.35</v>
      </c>
      <c r="X62" s="91">
        <f t="shared" si="22"/>
        <v>0</v>
      </c>
      <c r="Y62" s="92">
        <f t="shared" si="23"/>
        <v>0</v>
      </c>
      <c r="Z62" s="78">
        <f t="shared" si="24"/>
        <v>0</v>
      </c>
      <c r="AA62" s="107">
        <f t="shared" si="25"/>
        <v>0</v>
      </c>
      <c r="AB62" s="129"/>
    </row>
    <row r="63" spans="1:28" ht="12.75" customHeight="1">
      <c r="A63" s="108">
        <v>56</v>
      </c>
      <c r="B63" s="109" t="s">
        <v>45</v>
      </c>
      <c r="C63" s="110" t="s">
        <v>47</v>
      </c>
      <c r="D63" s="111">
        <v>0</v>
      </c>
      <c r="E63" s="112"/>
      <c r="F63" s="113"/>
      <c r="G63" s="110"/>
      <c r="H63" s="114"/>
      <c r="I63" s="115"/>
      <c r="J63" s="116"/>
      <c r="K63" s="115"/>
      <c r="L63" s="117"/>
      <c r="M63" s="118"/>
      <c r="N63" s="119"/>
      <c r="O63" s="120"/>
      <c r="P63" s="118"/>
      <c r="Q63" s="130"/>
      <c r="R63" s="118"/>
      <c r="S63" s="90"/>
      <c r="T63" s="108">
        <v>56</v>
      </c>
      <c r="U63" s="109" t="s">
        <v>45</v>
      </c>
      <c r="V63" s="110" t="s">
        <v>47</v>
      </c>
      <c r="W63" s="112"/>
      <c r="X63" s="122"/>
      <c r="Y63" s="123"/>
      <c r="Z63" s="112"/>
      <c r="AA63" s="124"/>
      <c r="AB63" s="73"/>
    </row>
    <row r="64" spans="1:28" ht="12.75" customHeight="1">
      <c r="A64" s="74">
        <v>57</v>
      </c>
      <c r="B64" s="75" t="s">
        <v>93</v>
      </c>
      <c r="C64" s="76" t="s">
        <v>47</v>
      </c>
      <c r="D64" s="77">
        <v>235</v>
      </c>
      <c r="E64" s="78">
        <v>0.7</v>
      </c>
      <c r="F64" s="79">
        <f t="shared" si="1"/>
        <v>164.5</v>
      </c>
      <c r="G64" s="76"/>
      <c r="H64" s="80">
        <f t="shared" si="0"/>
        <v>0</v>
      </c>
      <c r="I64" s="81">
        <f>'[1]Pay App #6'!K64</f>
        <v>235</v>
      </c>
      <c r="J64" s="82">
        <f t="shared" si="2"/>
        <v>164.5</v>
      </c>
      <c r="K64" s="81">
        <f t="shared" si="3"/>
        <v>235</v>
      </c>
      <c r="L64" s="83">
        <f t="shared" si="4"/>
        <v>164.5</v>
      </c>
      <c r="M64" s="84">
        <f t="shared" si="5"/>
        <v>1</v>
      </c>
      <c r="N64" s="85" t="s">
        <v>39</v>
      </c>
      <c r="O64" s="86"/>
      <c r="P64" s="87">
        <f t="shared" si="6"/>
        <v>0</v>
      </c>
      <c r="Q64" s="88">
        <f t="shared" si="13"/>
        <v>0</v>
      </c>
      <c r="R64" s="89">
        <f t="shared" si="8"/>
        <v>235</v>
      </c>
      <c r="S64" s="90"/>
      <c r="T64" s="74">
        <v>57</v>
      </c>
      <c r="U64" s="75" t="s">
        <v>93</v>
      </c>
      <c r="V64" s="76" t="s">
        <v>47</v>
      </c>
      <c r="W64" s="78">
        <v>0.7</v>
      </c>
      <c r="X64" s="91">
        <f>IF(Q64&gt;0,ABS(Q64),0)</f>
        <v>0</v>
      </c>
      <c r="Y64" s="92">
        <f>IF(Q64&lt;0,Q64,0)</f>
        <v>0</v>
      </c>
      <c r="Z64" s="78">
        <f>IF(X64&gt;0,X64*W64,)</f>
        <v>0</v>
      </c>
      <c r="AA64" s="107">
        <f>IF(Y64&lt;=0,Y64*W64,)</f>
        <v>0</v>
      </c>
      <c r="AB64" s="73"/>
    </row>
    <row r="65" spans="1:28" ht="12.75" customHeight="1">
      <c r="A65" s="108">
        <v>58</v>
      </c>
      <c r="B65" s="109" t="s">
        <v>45</v>
      </c>
      <c r="C65" s="110" t="s">
        <v>47</v>
      </c>
      <c r="D65" s="111">
        <v>0</v>
      </c>
      <c r="E65" s="112"/>
      <c r="F65" s="113"/>
      <c r="G65" s="110"/>
      <c r="H65" s="114"/>
      <c r="I65" s="115"/>
      <c r="J65" s="116"/>
      <c r="K65" s="115"/>
      <c r="L65" s="117"/>
      <c r="M65" s="118"/>
      <c r="N65" s="119"/>
      <c r="O65" s="120"/>
      <c r="P65" s="118"/>
      <c r="Q65" s="130"/>
      <c r="R65" s="118"/>
      <c r="S65" s="90"/>
      <c r="T65" s="108">
        <v>58</v>
      </c>
      <c r="U65" s="109" t="s">
        <v>45</v>
      </c>
      <c r="V65" s="110" t="s">
        <v>47</v>
      </c>
      <c r="W65" s="112"/>
      <c r="X65" s="122"/>
      <c r="Y65" s="123"/>
      <c r="Z65" s="112"/>
      <c r="AA65" s="124"/>
      <c r="AB65" s="73"/>
    </row>
    <row r="66" spans="1:28" ht="12.75" customHeight="1">
      <c r="A66" s="74">
        <v>59</v>
      </c>
      <c r="B66" s="75" t="s">
        <v>94</v>
      </c>
      <c r="C66" s="76" t="s">
        <v>47</v>
      </c>
      <c r="D66" s="77">
        <v>100</v>
      </c>
      <c r="E66" s="78">
        <v>6.5</v>
      </c>
      <c r="F66" s="79">
        <f t="shared" si="1"/>
        <v>650</v>
      </c>
      <c r="G66" s="76"/>
      <c r="H66" s="80">
        <f t="shared" si="0"/>
        <v>0</v>
      </c>
      <c r="I66" s="81">
        <f>'[1]Pay App #6'!K66</f>
        <v>100</v>
      </c>
      <c r="J66" s="82">
        <f t="shared" si="2"/>
        <v>650</v>
      </c>
      <c r="K66" s="81">
        <f t="shared" si="3"/>
        <v>100</v>
      </c>
      <c r="L66" s="83">
        <f t="shared" si="4"/>
        <v>650</v>
      </c>
      <c r="M66" s="84">
        <f t="shared" si="5"/>
        <v>1</v>
      </c>
      <c r="N66" s="85" t="s">
        <v>39</v>
      </c>
      <c r="O66" s="86"/>
      <c r="P66" s="87">
        <f t="shared" si="6"/>
        <v>0</v>
      </c>
      <c r="Q66" s="88">
        <f t="shared" si="13"/>
        <v>0</v>
      </c>
      <c r="R66" s="89">
        <f t="shared" si="8"/>
        <v>100</v>
      </c>
      <c r="S66" s="90"/>
      <c r="T66" s="74">
        <v>59</v>
      </c>
      <c r="U66" s="75" t="s">
        <v>94</v>
      </c>
      <c r="V66" s="76" t="s">
        <v>47</v>
      </c>
      <c r="W66" s="78">
        <v>6.5</v>
      </c>
      <c r="X66" s="91">
        <f>IF(Q66&gt;0,ABS(Q66),0)</f>
        <v>0</v>
      </c>
      <c r="Y66" s="92">
        <f>IF(Q66&lt;0,Q66,0)</f>
        <v>0</v>
      </c>
      <c r="Z66" s="78">
        <f>IF(X66&gt;0,X66*W66,)</f>
        <v>0</v>
      </c>
      <c r="AA66" s="107">
        <f>IF(Y66&lt;=0,Y66*W66,)</f>
        <v>0</v>
      </c>
      <c r="AB66" s="73"/>
    </row>
    <row r="67" spans="1:28" ht="12.75" customHeight="1">
      <c r="A67" s="74">
        <v>60</v>
      </c>
      <c r="B67" s="75" t="s">
        <v>95</v>
      </c>
      <c r="C67" s="76" t="s">
        <v>72</v>
      </c>
      <c r="D67" s="77">
        <v>345</v>
      </c>
      <c r="E67" s="78">
        <v>3.25</v>
      </c>
      <c r="F67" s="79">
        <f t="shared" si="1"/>
        <v>1121.25</v>
      </c>
      <c r="G67" s="76"/>
      <c r="H67" s="80">
        <f t="shared" si="0"/>
        <v>0</v>
      </c>
      <c r="I67" s="81">
        <f>'[1]Pay App #6'!K67</f>
        <v>345</v>
      </c>
      <c r="J67" s="82">
        <f t="shared" si="2"/>
        <v>1121.25</v>
      </c>
      <c r="K67" s="81">
        <f t="shared" si="3"/>
        <v>345</v>
      </c>
      <c r="L67" s="83">
        <f t="shared" si="4"/>
        <v>1121.25</v>
      </c>
      <c r="M67" s="84">
        <f t="shared" si="5"/>
        <v>1</v>
      </c>
      <c r="N67" s="85" t="s">
        <v>39</v>
      </c>
      <c r="O67" s="86"/>
      <c r="P67" s="87">
        <f t="shared" si="6"/>
        <v>0</v>
      </c>
      <c r="Q67" s="88">
        <f t="shared" si="13"/>
        <v>0</v>
      </c>
      <c r="R67" s="89">
        <f t="shared" si="8"/>
        <v>345</v>
      </c>
      <c r="S67" s="90"/>
      <c r="T67" s="74">
        <v>60</v>
      </c>
      <c r="U67" s="75" t="s">
        <v>95</v>
      </c>
      <c r="V67" s="76" t="s">
        <v>72</v>
      </c>
      <c r="W67" s="78">
        <v>3.25</v>
      </c>
      <c r="X67" s="91">
        <f t="shared" ref="X67:X76" si="26">IF(Q67&gt;0,ABS(Q67),0)</f>
        <v>0</v>
      </c>
      <c r="Y67" s="92">
        <f t="shared" ref="Y67:Y76" si="27">IF(Q67&lt;0,Q67,0)</f>
        <v>0</v>
      </c>
      <c r="Z67" s="78">
        <f t="shared" ref="Z67:Z76" si="28">IF(X67&gt;0,X67*W67,)</f>
        <v>0</v>
      </c>
      <c r="AA67" s="107">
        <f t="shared" ref="AA67:AA76" si="29">IF(Y67&lt;=0,Y67*W67,)</f>
        <v>0</v>
      </c>
      <c r="AB67" s="73"/>
    </row>
    <row r="68" spans="1:28" ht="12.75" customHeight="1">
      <c r="A68" s="74">
        <v>61</v>
      </c>
      <c r="B68" s="75" t="s">
        <v>96</v>
      </c>
      <c r="C68" s="76" t="s">
        <v>69</v>
      </c>
      <c r="D68" s="77">
        <v>5</v>
      </c>
      <c r="E68" s="78">
        <v>110</v>
      </c>
      <c r="F68" s="79">
        <f t="shared" si="1"/>
        <v>550</v>
      </c>
      <c r="G68" s="76">
        <v>5</v>
      </c>
      <c r="H68" s="80">
        <f t="shared" si="0"/>
        <v>550</v>
      </c>
      <c r="I68" s="81">
        <f>'[1]Pay App #6'!K68</f>
        <v>0</v>
      </c>
      <c r="J68" s="82">
        <f t="shared" si="2"/>
        <v>0</v>
      </c>
      <c r="K68" s="81">
        <f t="shared" si="3"/>
        <v>5</v>
      </c>
      <c r="L68" s="83">
        <f t="shared" si="4"/>
        <v>550</v>
      </c>
      <c r="M68" s="84">
        <f t="shared" si="5"/>
        <v>1</v>
      </c>
      <c r="N68" s="85" t="s">
        <v>39</v>
      </c>
      <c r="O68" s="86"/>
      <c r="P68" s="87">
        <f t="shared" si="6"/>
        <v>0</v>
      </c>
      <c r="Q68" s="88">
        <f t="shared" si="13"/>
        <v>0</v>
      </c>
      <c r="R68" s="89">
        <f t="shared" si="8"/>
        <v>5</v>
      </c>
      <c r="S68" s="90"/>
      <c r="T68" s="74">
        <v>61</v>
      </c>
      <c r="U68" s="75" t="s">
        <v>96</v>
      </c>
      <c r="V68" s="76" t="s">
        <v>69</v>
      </c>
      <c r="W68" s="78">
        <v>110</v>
      </c>
      <c r="X68" s="91">
        <f t="shared" si="26"/>
        <v>0</v>
      </c>
      <c r="Y68" s="92">
        <f t="shared" si="27"/>
        <v>0</v>
      </c>
      <c r="Z68" s="78">
        <f t="shared" si="28"/>
        <v>0</v>
      </c>
      <c r="AA68" s="107">
        <f t="shared" si="29"/>
        <v>0</v>
      </c>
      <c r="AB68" s="73"/>
    </row>
    <row r="69" spans="1:28" ht="12.75" customHeight="1">
      <c r="A69" s="74">
        <v>62</v>
      </c>
      <c r="B69" s="75" t="s">
        <v>97</v>
      </c>
      <c r="C69" s="76" t="s">
        <v>50</v>
      </c>
      <c r="D69" s="77">
        <v>2</v>
      </c>
      <c r="E69" s="78">
        <v>240</v>
      </c>
      <c r="F69" s="79">
        <f t="shared" si="1"/>
        <v>480</v>
      </c>
      <c r="G69" s="76">
        <v>1</v>
      </c>
      <c r="H69" s="80">
        <f t="shared" si="0"/>
        <v>240</v>
      </c>
      <c r="I69" s="81">
        <f>'[1]Pay App #6'!K69</f>
        <v>3</v>
      </c>
      <c r="J69" s="82">
        <f t="shared" si="2"/>
        <v>720</v>
      </c>
      <c r="K69" s="81">
        <f t="shared" si="3"/>
        <v>4</v>
      </c>
      <c r="L69" s="83">
        <f t="shared" si="4"/>
        <v>960</v>
      </c>
      <c r="M69" s="84">
        <f t="shared" si="5"/>
        <v>2</v>
      </c>
      <c r="N69" s="85" t="s">
        <v>39</v>
      </c>
      <c r="O69" s="86"/>
      <c r="P69" s="87">
        <f t="shared" si="6"/>
        <v>480</v>
      </c>
      <c r="Q69" s="88">
        <f t="shared" si="13"/>
        <v>2</v>
      </c>
      <c r="R69" s="89">
        <f t="shared" si="8"/>
        <v>4</v>
      </c>
      <c r="S69" s="90"/>
      <c r="T69" s="74">
        <v>62</v>
      </c>
      <c r="U69" s="75" t="s">
        <v>97</v>
      </c>
      <c r="V69" s="76" t="s">
        <v>50</v>
      </c>
      <c r="W69" s="78">
        <v>240</v>
      </c>
      <c r="X69" s="91">
        <f t="shared" si="26"/>
        <v>2</v>
      </c>
      <c r="Y69" s="92">
        <f t="shared" si="27"/>
        <v>0</v>
      </c>
      <c r="Z69" s="78">
        <f t="shared" si="28"/>
        <v>480</v>
      </c>
      <c r="AA69" s="107">
        <f t="shared" si="29"/>
        <v>0</v>
      </c>
      <c r="AB69" s="73"/>
    </row>
    <row r="70" spans="1:28" s="34" customFormat="1" ht="12.75" customHeight="1">
      <c r="A70" s="94">
        <v>63</v>
      </c>
      <c r="B70" s="95" t="s">
        <v>98</v>
      </c>
      <c r="C70" s="96" t="s">
        <v>50</v>
      </c>
      <c r="D70" s="97">
        <v>1</v>
      </c>
      <c r="E70" s="78">
        <v>390</v>
      </c>
      <c r="F70" s="98">
        <f t="shared" si="1"/>
        <v>390</v>
      </c>
      <c r="G70" s="96"/>
      <c r="H70" s="100">
        <f t="shared" si="0"/>
        <v>0</v>
      </c>
      <c r="I70" s="81">
        <f>'[1]Pay App #6'!K70</f>
        <v>1</v>
      </c>
      <c r="J70" s="102">
        <f t="shared" si="2"/>
        <v>390</v>
      </c>
      <c r="K70" s="101">
        <f t="shared" si="3"/>
        <v>1</v>
      </c>
      <c r="L70" s="103">
        <f t="shared" si="4"/>
        <v>390</v>
      </c>
      <c r="M70" s="104">
        <f t="shared" si="5"/>
        <v>1</v>
      </c>
      <c r="N70" s="105" t="s">
        <v>39</v>
      </c>
      <c r="O70" s="106"/>
      <c r="P70" s="126">
        <f t="shared" si="6"/>
        <v>0</v>
      </c>
      <c r="Q70" s="88">
        <f t="shared" si="13"/>
        <v>0</v>
      </c>
      <c r="R70" s="127">
        <f t="shared" si="8"/>
        <v>1</v>
      </c>
      <c r="S70" s="128"/>
      <c r="T70" s="94">
        <v>63</v>
      </c>
      <c r="U70" s="95" t="s">
        <v>98</v>
      </c>
      <c r="V70" s="96" t="s">
        <v>50</v>
      </c>
      <c r="W70" s="78">
        <v>390</v>
      </c>
      <c r="X70" s="91">
        <f t="shared" si="26"/>
        <v>0</v>
      </c>
      <c r="Y70" s="92">
        <f t="shared" si="27"/>
        <v>0</v>
      </c>
      <c r="Z70" s="78">
        <f t="shared" si="28"/>
        <v>0</v>
      </c>
      <c r="AA70" s="107">
        <f t="shared" si="29"/>
        <v>0</v>
      </c>
      <c r="AB70" s="129"/>
    </row>
    <row r="71" spans="1:28" s="34" customFormat="1" ht="12.75" customHeight="1">
      <c r="A71" s="94">
        <v>64</v>
      </c>
      <c r="B71" s="95" t="s">
        <v>99</v>
      </c>
      <c r="C71" s="96" t="s">
        <v>38</v>
      </c>
      <c r="D71" s="97">
        <v>1</v>
      </c>
      <c r="E71" s="78">
        <v>3840</v>
      </c>
      <c r="F71" s="98">
        <f t="shared" si="1"/>
        <v>3840</v>
      </c>
      <c r="G71" s="96"/>
      <c r="H71" s="100">
        <f t="shared" si="0"/>
        <v>0</v>
      </c>
      <c r="I71" s="81">
        <f>'[1]Pay App #6'!K71</f>
        <v>1</v>
      </c>
      <c r="J71" s="102">
        <f t="shared" si="2"/>
        <v>3840</v>
      </c>
      <c r="K71" s="101">
        <f t="shared" si="3"/>
        <v>1</v>
      </c>
      <c r="L71" s="103">
        <f t="shared" si="4"/>
        <v>3840</v>
      </c>
      <c r="M71" s="104">
        <f t="shared" si="5"/>
        <v>1</v>
      </c>
      <c r="N71" s="105" t="s">
        <v>39</v>
      </c>
      <c r="O71" s="106"/>
      <c r="P71" s="126">
        <f t="shared" si="6"/>
        <v>0</v>
      </c>
      <c r="Q71" s="88">
        <f t="shared" si="13"/>
        <v>0</v>
      </c>
      <c r="R71" s="127">
        <f t="shared" si="8"/>
        <v>1</v>
      </c>
      <c r="S71" s="128"/>
      <c r="T71" s="94">
        <v>64</v>
      </c>
      <c r="U71" s="95" t="s">
        <v>99</v>
      </c>
      <c r="V71" s="96" t="s">
        <v>38</v>
      </c>
      <c r="W71" s="78">
        <v>3840</v>
      </c>
      <c r="X71" s="91">
        <f t="shared" si="26"/>
        <v>0</v>
      </c>
      <c r="Y71" s="92">
        <f t="shared" si="27"/>
        <v>0</v>
      </c>
      <c r="Z71" s="78">
        <f t="shared" si="28"/>
        <v>0</v>
      </c>
      <c r="AA71" s="107">
        <f t="shared" si="29"/>
        <v>0</v>
      </c>
      <c r="AB71" s="129"/>
    </row>
    <row r="72" spans="1:28" s="34" customFormat="1" ht="12.75" customHeight="1">
      <c r="A72" s="94">
        <v>65</v>
      </c>
      <c r="B72" s="95" t="s">
        <v>100</v>
      </c>
      <c r="C72" s="96" t="s">
        <v>50</v>
      </c>
      <c r="D72" s="97">
        <v>22</v>
      </c>
      <c r="E72" s="78">
        <v>395</v>
      </c>
      <c r="F72" s="98">
        <f t="shared" si="1"/>
        <v>8690</v>
      </c>
      <c r="G72" s="96">
        <v>1</v>
      </c>
      <c r="H72" s="100">
        <f>E72*G72</f>
        <v>395</v>
      </c>
      <c r="I72" s="81">
        <f>'[1]Pay App #6'!K72</f>
        <v>21</v>
      </c>
      <c r="J72" s="102">
        <f t="shared" si="2"/>
        <v>8295</v>
      </c>
      <c r="K72" s="101">
        <f t="shared" si="3"/>
        <v>22</v>
      </c>
      <c r="L72" s="103">
        <f t="shared" si="4"/>
        <v>8690</v>
      </c>
      <c r="M72" s="104">
        <f t="shared" si="5"/>
        <v>1</v>
      </c>
      <c r="N72" s="105" t="s">
        <v>39</v>
      </c>
      <c r="O72" s="106"/>
      <c r="P72" s="126">
        <f t="shared" si="6"/>
        <v>0</v>
      </c>
      <c r="Q72" s="88">
        <f t="shared" si="13"/>
        <v>0</v>
      </c>
      <c r="R72" s="127">
        <f t="shared" si="8"/>
        <v>22</v>
      </c>
      <c r="S72" s="128"/>
      <c r="T72" s="94">
        <v>65</v>
      </c>
      <c r="U72" s="95" t="s">
        <v>100</v>
      </c>
      <c r="V72" s="96" t="s">
        <v>50</v>
      </c>
      <c r="W72" s="78">
        <v>395</v>
      </c>
      <c r="X72" s="91">
        <f t="shared" si="26"/>
        <v>0</v>
      </c>
      <c r="Y72" s="92">
        <f t="shared" si="27"/>
        <v>0</v>
      </c>
      <c r="Z72" s="78">
        <f t="shared" si="28"/>
        <v>0</v>
      </c>
      <c r="AA72" s="107">
        <f t="shared" si="29"/>
        <v>0</v>
      </c>
      <c r="AB72" s="129"/>
    </row>
    <row r="73" spans="1:28" s="34" customFormat="1" ht="12.75" customHeight="1">
      <c r="A73" s="94">
        <v>66</v>
      </c>
      <c r="B73" s="95" t="s">
        <v>101</v>
      </c>
      <c r="C73" s="96" t="s">
        <v>50</v>
      </c>
      <c r="D73" s="97">
        <v>5</v>
      </c>
      <c r="E73" s="78">
        <v>320</v>
      </c>
      <c r="F73" s="98">
        <f>SUM(D73*E73)</f>
        <v>1600</v>
      </c>
      <c r="G73" s="96"/>
      <c r="H73" s="100">
        <f>E73*G73</f>
        <v>0</v>
      </c>
      <c r="I73" s="81">
        <f>'[1]Pay App #6'!K73</f>
        <v>5</v>
      </c>
      <c r="J73" s="102">
        <f>I73*E73</f>
        <v>1600</v>
      </c>
      <c r="K73" s="101">
        <f>G73+I73</f>
        <v>5</v>
      </c>
      <c r="L73" s="103">
        <f>E73*K73</f>
        <v>1600</v>
      </c>
      <c r="M73" s="104">
        <f>K73/D73</f>
        <v>1</v>
      </c>
      <c r="N73" s="105" t="s">
        <v>39</v>
      </c>
      <c r="O73" s="106"/>
      <c r="P73" s="126">
        <f>L73-F73</f>
        <v>0</v>
      </c>
      <c r="Q73" s="88">
        <f>(I73+G73)-D73</f>
        <v>0</v>
      </c>
      <c r="R73" s="127">
        <f>D73+Q73</f>
        <v>5</v>
      </c>
      <c r="S73" s="128"/>
      <c r="T73" s="94">
        <v>66</v>
      </c>
      <c r="U73" s="95" t="s">
        <v>101</v>
      </c>
      <c r="V73" s="96" t="s">
        <v>50</v>
      </c>
      <c r="W73" s="78">
        <v>320</v>
      </c>
      <c r="X73" s="91">
        <f t="shared" si="26"/>
        <v>0</v>
      </c>
      <c r="Y73" s="92">
        <f t="shared" si="27"/>
        <v>0</v>
      </c>
      <c r="Z73" s="78">
        <f t="shared" si="28"/>
        <v>0</v>
      </c>
      <c r="AA73" s="107">
        <f t="shared" si="29"/>
        <v>0</v>
      </c>
      <c r="AB73" s="129"/>
    </row>
    <row r="74" spans="1:28" s="34" customFormat="1" ht="12.75" customHeight="1">
      <c r="A74" s="94">
        <v>67</v>
      </c>
      <c r="B74" s="95" t="s">
        <v>102</v>
      </c>
      <c r="C74" s="96" t="s">
        <v>47</v>
      </c>
      <c r="D74" s="97">
        <v>370</v>
      </c>
      <c r="E74" s="78">
        <v>4.25</v>
      </c>
      <c r="F74" s="98">
        <f>SUM(D74*E74)</f>
        <v>1572.5</v>
      </c>
      <c r="G74" s="96"/>
      <c r="H74" s="100">
        <f>E74*G74</f>
        <v>0</v>
      </c>
      <c r="I74" s="81">
        <f>'[1]Pay App #6'!K74</f>
        <v>370</v>
      </c>
      <c r="J74" s="102">
        <f>I74*E74</f>
        <v>1572.5</v>
      </c>
      <c r="K74" s="101">
        <f>G74+I74</f>
        <v>370</v>
      </c>
      <c r="L74" s="103">
        <f>E74*K74</f>
        <v>1572.5</v>
      </c>
      <c r="M74" s="104">
        <f>K74/D74</f>
        <v>1</v>
      </c>
      <c r="N74" s="105" t="s">
        <v>39</v>
      </c>
      <c r="O74" s="106"/>
      <c r="P74" s="126">
        <f>L74-F74</f>
        <v>0</v>
      </c>
      <c r="Q74" s="88">
        <f>(I74+G74)-D74</f>
        <v>0</v>
      </c>
      <c r="R74" s="127">
        <f>D74+Q74</f>
        <v>370</v>
      </c>
      <c r="S74" s="128"/>
      <c r="T74" s="94">
        <v>67</v>
      </c>
      <c r="U74" s="95" t="s">
        <v>102</v>
      </c>
      <c r="V74" s="96" t="s">
        <v>47</v>
      </c>
      <c r="W74" s="78">
        <v>4.25</v>
      </c>
      <c r="X74" s="91">
        <f t="shared" si="26"/>
        <v>0</v>
      </c>
      <c r="Y74" s="92">
        <f t="shared" si="27"/>
        <v>0</v>
      </c>
      <c r="Z74" s="78">
        <f t="shared" si="28"/>
        <v>0</v>
      </c>
      <c r="AA74" s="107">
        <f t="shared" si="29"/>
        <v>0</v>
      </c>
      <c r="AB74" s="129"/>
    </row>
    <row r="75" spans="1:28" s="34" customFormat="1" ht="12.75" customHeight="1">
      <c r="A75" s="94">
        <v>68</v>
      </c>
      <c r="B75" s="95" t="s">
        <v>103</v>
      </c>
      <c r="C75" s="96" t="s">
        <v>47</v>
      </c>
      <c r="D75" s="97">
        <v>370</v>
      </c>
      <c r="E75" s="78">
        <v>15</v>
      </c>
      <c r="F75" s="98">
        <f>SUM(D75*E75)</f>
        <v>5550</v>
      </c>
      <c r="G75" s="96"/>
      <c r="H75" s="100">
        <f>E75*G75</f>
        <v>0</v>
      </c>
      <c r="I75" s="81">
        <f>'[1]Pay App #6'!K75</f>
        <v>350</v>
      </c>
      <c r="J75" s="102">
        <f>I75*E75</f>
        <v>5250</v>
      </c>
      <c r="K75" s="101">
        <f>G75+I75</f>
        <v>350</v>
      </c>
      <c r="L75" s="103">
        <f>E75*K75</f>
        <v>5250</v>
      </c>
      <c r="M75" s="104">
        <f>K75/D75</f>
        <v>0.94594594594594594</v>
      </c>
      <c r="N75" s="105" t="s">
        <v>39</v>
      </c>
      <c r="O75" s="106"/>
      <c r="P75" s="126">
        <f>L75-F75</f>
        <v>-300</v>
      </c>
      <c r="Q75" s="88">
        <f>(I75+G75)-D75</f>
        <v>-20</v>
      </c>
      <c r="R75" s="127">
        <f>D75+Q75</f>
        <v>350</v>
      </c>
      <c r="S75" s="128"/>
      <c r="T75" s="94">
        <v>68</v>
      </c>
      <c r="U75" s="95" t="s">
        <v>103</v>
      </c>
      <c r="V75" s="96" t="s">
        <v>47</v>
      </c>
      <c r="W75" s="78">
        <v>15</v>
      </c>
      <c r="X75" s="91">
        <f t="shared" si="26"/>
        <v>0</v>
      </c>
      <c r="Y75" s="92">
        <f t="shared" si="27"/>
        <v>-20</v>
      </c>
      <c r="Z75" s="78">
        <f t="shared" si="28"/>
        <v>0</v>
      </c>
      <c r="AA75" s="107">
        <f t="shared" si="29"/>
        <v>-300</v>
      </c>
      <c r="AB75" s="129"/>
    </row>
    <row r="76" spans="1:28" s="34" customFormat="1" ht="12.75" customHeight="1">
      <c r="A76" s="94">
        <v>69</v>
      </c>
      <c r="B76" s="95" t="s">
        <v>104</v>
      </c>
      <c r="C76" s="96" t="s">
        <v>50</v>
      </c>
      <c r="D76" s="97">
        <v>2</v>
      </c>
      <c r="E76" s="78">
        <v>3050</v>
      </c>
      <c r="F76" s="98">
        <f>SUM(D76*E76)</f>
        <v>6100</v>
      </c>
      <c r="G76" s="96"/>
      <c r="H76" s="100">
        <f>E76*G76</f>
        <v>0</v>
      </c>
      <c r="I76" s="81">
        <f>'[1]Pay App #6'!K76</f>
        <v>2</v>
      </c>
      <c r="J76" s="102">
        <f>I76*E76</f>
        <v>6100</v>
      </c>
      <c r="K76" s="101">
        <f>G76+I76</f>
        <v>2</v>
      </c>
      <c r="L76" s="103">
        <f>E76*K76</f>
        <v>6100</v>
      </c>
      <c r="M76" s="104">
        <f>K76/D76</f>
        <v>1</v>
      </c>
      <c r="N76" s="105" t="s">
        <v>39</v>
      </c>
      <c r="O76" s="106"/>
      <c r="P76" s="126">
        <f>L76-F76</f>
        <v>0</v>
      </c>
      <c r="Q76" s="88">
        <f>(I76+G76)-D76</f>
        <v>0</v>
      </c>
      <c r="R76" s="127">
        <f>D76+Q76</f>
        <v>2</v>
      </c>
      <c r="S76" s="128"/>
      <c r="T76" s="94">
        <v>69</v>
      </c>
      <c r="U76" s="95" t="s">
        <v>104</v>
      </c>
      <c r="V76" s="96" t="s">
        <v>50</v>
      </c>
      <c r="W76" s="78">
        <v>3050</v>
      </c>
      <c r="X76" s="91">
        <f t="shared" si="26"/>
        <v>0</v>
      </c>
      <c r="Y76" s="92">
        <f t="shared" si="27"/>
        <v>0</v>
      </c>
      <c r="Z76" s="78">
        <f t="shared" si="28"/>
        <v>0</v>
      </c>
      <c r="AA76" s="107">
        <f t="shared" si="29"/>
        <v>0</v>
      </c>
      <c r="AB76" s="129"/>
    </row>
    <row r="77" spans="1:28" ht="12.75" customHeight="1">
      <c r="A77" s="108">
        <v>70</v>
      </c>
      <c r="B77" s="109" t="s">
        <v>45</v>
      </c>
      <c r="C77" s="110" t="s">
        <v>50</v>
      </c>
      <c r="D77" s="111">
        <v>0</v>
      </c>
      <c r="E77" s="112"/>
      <c r="F77" s="113"/>
      <c r="G77" s="110"/>
      <c r="H77" s="114"/>
      <c r="I77" s="115"/>
      <c r="J77" s="116"/>
      <c r="K77" s="115"/>
      <c r="L77" s="117"/>
      <c r="M77" s="118"/>
      <c r="N77" s="119"/>
      <c r="O77" s="120"/>
      <c r="P77" s="118"/>
      <c r="Q77" s="130"/>
      <c r="R77" s="118"/>
      <c r="S77" s="90"/>
      <c r="T77" s="108">
        <v>70</v>
      </c>
      <c r="U77" s="109" t="s">
        <v>45</v>
      </c>
      <c r="V77" s="110" t="s">
        <v>50</v>
      </c>
      <c r="W77" s="112"/>
      <c r="X77" s="122"/>
      <c r="Y77" s="123"/>
      <c r="Z77" s="112"/>
      <c r="AA77" s="124"/>
      <c r="AB77" s="73"/>
    </row>
    <row r="78" spans="1:28" ht="12.75" customHeight="1">
      <c r="A78" s="108">
        <v>71</v>
      </c>
      <c r="B78" s="109" t="s">
        <v>45</v>
      </c>
      <c r="C78" s="110" t="s">
        <v>50</v>
      </c>
      <c r="D78" s="111">
        <v>0</v>
      </c>
      <c r="E78" s="112"/>
      <c r="F78" s="113"/>
      <c r="G78" s="110"/>
      <c r="H78" s="114"/>
      <c r="I78" s="115"/>
      <c r="J78" s="116"/>
      <c r="K78" s="115"/>
      <c r="L78" s="117"/>
      <c r="M78" s="118"/>
      <c r="N78" s="119"/>
      <c r="O78" s="120"/>
      <c r="P78" s="118"/>
      <c r="Q78" s="130"/>
      <c r="R78" s="118"/>
      <c r="S78" s="90"/>
      <c r="T78" s="108">
        <v>71</v>
      </c>
      <c r="U78" s="109" t="s">
        <v>45</v>
      </c>
      <c r="V78" s="110" t="s">
        <v>50</v>
      </c>
      <c r="W78" s="112"/>
      <c r="X78" s="122"/>
      <c r="Y78" s="123"/>
      <c r="Z78" s="112"/>
      <c r="AA78" s="124"/>
      <c r="AB78" s="73"/>
    </row>
    <row r="79" spans="1:28" ht="12.75" customHeight="1">
      <c r="A79" s="108">
        <v>72</v>
      </c>
      <c r="B79" s="109" t="s">
        <v>45</v>
      </c>
      <c r="C79" s="110" t="s">
        <v>47</v>
      </c>
      <c r="D79" s="111">
        <v>0</v>
      </c>
      <c r="E79" s="112"/>
      <c r="F79" s="113"/>
      <c r="G79" s="110"/>
      <c r="H79" s="114"/>
      <c r="I79" s="115"/>
      <c r="J79" s="116"/>
      <c r="K79" s="115"/>
      <c r="L79" s="117"/>
      <c r="M79" s="118"/>
      <c r="N79" s="119"/>
      <c r="O79" s="120"/>
      <c r="P79" s="118"/>
      <c r="Q79" s="130"/>
      <c r="R79" s="118"/>
      <c r="S79" s="90"/>
      <c r="T79" s="108">
        <v>72</v>
      </c>
      <c r="U79" s="109" t="s">
        <v>45</v>
      </c>
      <c r="V79" s="110" t="s">
        <v>47</v>
      </c>
      <c r="W79" s="112"/>
      <c r="X79" s="122"/>
      <c r="Y79" s="123"/>
      <c r="Z79" s="112"/>
      <c r="AA79" s="124"/>
      <c r="AB79" s="73"/>
    </row>
    <row r="80" spans="1:28" ht="12.75" customHeight="1">
      <c r="A80" s="108">
        <v>73</v>
      </c>
      <c r="B80" s="109" t="s">
        <v>45</v>
      </c>
      <c r="C80" s="110" t="s">
        <v>50</v>
      </c>
      <c r="D80" s="111">
        <v>0</v>
      </c>
      <c r="E80" s="112"/>
      <c r="F80" s="113"/>
      <c r="G80" s="110"/>
      <c r="H80" s="114"/>
      <c r="I80" s="115"/>
      <c r="J80" s="116"/>
      <c r="K80" s="115"/>
      <c r="L80" s="117"/>
      <c r="M80" s="118"/>
      <c r="N80" s="119"/>
      <c r="O80" s="120"/>
      <c r="P80" s="118"/>
      <c r="Q80" s="130"/>
      <c r="R80" s="118"/>
      <c r="S80" s="90"/>
      <c r="T80" s="108">
        <v>73</v>
      </c>
      <c r="U80" s="109" t="s">
        <v>45</v>
      </c>
      <c r="V80" s="110" t="s">
        <v>50</v>
      </c>
      <c r="W80" s="112"/>
      <c r="X80" s="122"/>
      <c r="Y80" s="123"/>
      <c r="Z80" s="112"/>
      <c r="AA80" s="124"/>
      <c r="AB80" s="73"/>
    </row>
    <row r="81" spans="1:28" ht="12.75" customHeight="1">
      <c r="A81" s="108">
        <v>74</v>
      </c>
      <c r="B81" s="109" t="s">
        <v>45</v>
      </c>
      <c r="C81" s="110" t="s">
        <v>72</v>
      </c>
      <c r="D81" s="111">
        <v>0</v>
      </c>
      <c r="E81" s="112"/>
      <c r="F81" s="113"/>
      <c r="G81" s="110"/>
      <c r="H81" s="114"/>
      <c r="I81" s="115"/>
      <c r="J81" s="116"/>
      <c r="K81" s="115"/>
      <c r="L81" s="117"/>
      <c r="M81" s="118"/>
      <c r="N81" s="119"/>
      <c r="O81" s="120"/>
      <c r="P81" s="118"/>
      <c r="Q81" s="130"/>
      <c r="R81" s="118"/>
      <c r="S81" s="90"/>
      <c r="T81" s="108">
        <v>74</v>
      </c>
      <c r="U81" s="109" t="s">
        <v>45</v>
      </c>
      <c r="V81" s="110" t="s">
        <v>72</v>
      </c>
      <c r="W81" s="112"/>
      <c r="X81" s="122"/>
      <c r="Y81" s="123"/>
      <c r="Z81" s="112"/>
      <c r="AA81" s="124"/>
      <c r="AB81" s="73"/>
    </row>
    <row r="82" spans="1:28" ht="12.75" customHeight="1">
      <c r="A82" s="108">
        <v>75</v>
      </c>
      <c r="B82" s="109" t="s">
        <v>45</v>
      </c>
      <c r="C82" s="110" t="s">
        <v>47</v>
      </c>
      <c r="D82" s="111">
        <v>0</v>
      </c>
      <c r="E82" s="112"/>
      <c r="F82" s="113"/>
      <c r="G82" s="110"/>
      <c r="H82" s="114"/>
      <c r="I82" s="115"/>
      <c r="J82" s="116"/>
      <c r="K82" s="115"/>
      <c r="L82" s="117"/>
      <c r="M82" s="118"/>
      <c r="N82" s="119"/>
      <c r="O82" s="120"/>
      <c r="P82" s="118"/>
      <c r="Q82" s="130"/>
      <c r="R82" s="118"/>
      <c r="S82" s="90"/>
      <c r="T82" s="108">
        <v>75</v>
      </c>
      <c r="U82" s="109" t="s">
        <v>45</v>
      </c>
      <c r="V82" s="110" t="s">
        <v>47</v>
      </c>
      <c r="W82" s="112"/>
      <c r="X82" s="122"/>
      <c r="Y82" s="123"/>
      <c r="Z82" s="112"/>
      <c r="AA82" s="124"/>
      <c r="AB82" s="73"/>
    </row>
    <row r="83" spans="1:28" ht="12.75" customHeight="1">
      <c r="A83" s="108">
        <v>76</v>
      </c>
      <c r="B83" s="109" t="s">
        <v>45</v>
      </c>
      <c r="C83" s="110" t="s">
        <v>50</v>
      </c>
      <c r="D83" s="111">
        <v>0</v>
      </c>
      <c r="E83" s="112"/>
      <c r="F83" s="113"/>
      <c r="G83" s="110"/>
      <c r="H83" s="114"/>
      <c r="I83" s="115"/>
      <c r="J83" s="116"/>
      <c r="K83" s="115"/>
      <c r="L83" s="117"/>
      <c r="M83" s="118"/>
      <c r="N83" s="119"/>
      <c r="O83" s="120"/>
      <c r="P83" s="118"/>
      <c r="Q83" s="130"/>
      <c r="R83" s="118"/>
      <c r="S83" s="90"/>
      <c r="T83" s="108">
        <v>76</v>
      </c>
      <c r="U83" s="109" t="s">
        <v>45</v>
      </c>
      <c r="V83" s="110" t="s">
        <v>50</v>
      </c>
      <c r="W83" s="112"/>
      <c r="X83" s="122"/>
      <c r="Y83" s="123"/>
      <c r="Z83" s="112"/>
      <c r="AA83" s="124"/>
      <c r="AB83" s="73"/>
    </row>
    <row r="84" spans="1:28" ht="12.75" customHeight="1">
      <c r="A84" s="108">
        <v>77</v>
      </c>
      <c r="B84" s="109" t="s">
        <v>45</v>
      </c>
      <c r="C84" s="110" t="s">
        <v>50</v>
      </c>
      <c r="D84" s="111">
        <v>0</v>
      </c>
      <c r="E84" s="112"/>
      <c r="F84" s="113"/>
      <c r="G84" s="110"/>
      <c r="H84" s="114"/>
      <c r="I84" s="115"/>
      <c r="J84" s="116"/>
      <c r="K84" s="115"/>
      <c r="L84" s="117"/>
      <c r="M84" s="118"/>
      <c r="N84" s="119"/>
      <c r="O84" s="120"/>
      <c r="P84" s="118"/>
      <c r="Q84" s="130"/>
      <c r="R84" s="118"/>
      <c r="S84" s="90"/>
      <c r="T84" s="108">
        <v>77</v>
      </c>
      <c r="U84" s="109" t="s">
        <v>45</v>
      </c>
      <c r="V84" s="110" t="s">
        <v>50</v>
      </c>
      <c r="W84" s="112"/>
      <c r="X84" s="122"/>
      <c r="Y84" s="123"/>
      <c r="Z84" s="112"/>
      <c r="AA84" s="124"/>
      <c r="AB84" s="73"/>
    </row>
    <row r="85" spans="1:28" ht="12.75" customHeight="1">
      <c r="A85" s="108">
        <v>78</v>
      </c>
      <c r="B85" s="109" t="s">
        <v>45</v>
      </c>
      <c r="C85" s="110" t="s">
        <v>47</v>
      </c>
      <c r="D85" s="111">
        <v>0</v>
      </c>
      <c r="E85" s="112"/>
      <c r="F85" s="113"/>
      <c r="G85" s="110"/>
      <c r="H85" s="114"/>
      <c r="I85" s="115"/>
      <c r="J85" s="116"/>
      <c r="K85" s="115"/>
      <c r="L85" s="117"/>
      <c r="M85" s="118"/>
      <c r="N85" s="119"/>
      <c r="O85" s="120"/>
      <c r="P85" s="118"/>
      <c r="Q85" s="130"/>
      <c r="R85" s="118"/>
      <c r="S85" s="90"/>
      <c r="T85" s="108">
        <v>78</v>
      </c>
      <c r="U85" s="109" t="s">
        <v>45</v>
      </c>
      <c r="V85" s="110" t="s">
        <v>47</v>
      </c>
      <c r="W85" s="112"/>
      <c r="X85" s="122"/>
      <c r="Y85" s="123"/>
      <c r="Z85" s="112"/>
      <c r="AA85" s="124"/>
      <c r="AB85" s="73"/>
    </row>
    <row r="86" spans="1:28" ht="12.75" customHeight="1">
      <c r="A86" s="108">
        <v>79</v>
      </c>
      <c r="B86" s="109" t="s">
        <v>45</v>
      </c>
      <c r="C86" s="110" t="s">
        <v>62</v>
      </c>
      <c r="D86" s="111">
        <v>0</v>
      </c>
      <c r="E86" s="112"/>
      <c r="F86" s="113"/>
      <c r="G86" s="110"/>
      <c r="H86" s="114"/>
      <c r="I86" s="115"/>
      <c r="J86" s="116"/>
      <c r="K86" s="115"/>
      <c r="L86" s="117"/>
      <c r="M86" s="118"/>
      <c r="N86" s="119"/>
      <c r="O86" s="120"/>
      <c r="P86" s="118"/>
      <c r="Q86" s="130"/>
      <c r="R86" s="118"/>
      <c r="S86" s="90"/>
      <c r="T86" s="108">
        <v>79</v>
      </c>
      <c r="U86" s="109" t="s">
        <v>45</v>
      </c>
      <c r="V86" s="110" t="s">
        <v>62</v>
      </c>
      <c r="W86" s="112"/>
      <c r="X86" s="122"/>
      <c r="Y86" s="123"/>
      <c r="Z86" s="112"/>
      <c r="AA86" s="124"/>
      <c r="AB86" s="73"/>
    </row>
    <row r="87" spans="1:28" ht="12.75" customHeight="1">
      <c r="A87" s="108">
        <v>80</v>
      </c>
      <c r="B87" s="109" t="s">
        <v>45</v>
      </c>
      <c r="C87" s="110" t="s">
        <v>62</v>
      </c>
      <c r="D87" s="111">
        <v>0</v>
      </c>
      <c r="E87" s="112"/>
      <c r="F87" s="113"/>
      <c r="G87" s="110"/>
      <c r="H87" s="114"/>
      <c r="I87" s="115"/>
      <c r="J87" s="116"/>
      <c r="K87" s="115"/>
      <c r="L87" s="117"/>
      <c r="M87" s="118"/>
      <c r="N87" s="119"/>
      <c r="O87" s="120"/>
      <c r="P87" s="118"/>
      <c r="Q87" s="130"/>
      <c r="R87" s="118"/>
      <c r="S87" s="90"/>
      <c r="T87" s="108">
        <v>80</v>
      </c>
      <c r="U87" s="109" t="s">
        <v>45</v>
      </c>
      <c r="V87" s="110" t="s">
        <v>62</v>
      </c>
      <c r="W87" s="112"/>
      <c r="X87" s="122"/>
      <c r="Y87" s="123"/>
      <c r="Z87" s="112"/>
      <c r="AA87" s="124"/>
      <c r="AB87" s="73"/>
    </row>
    <row r="88" spans="1:28" ht="12.75" customHeight="1">
      <c r="A88" s="74">
        <v>81</v>
      </c>
      <c r="B88" s="75" t="s">
        <v>105</v>
      </c>
      <c r="C88" s="76" t="s">
        <v>106</v>
      </c>
      <c r="D88" s="77">
        <v>5</v>
      </c>
      <c r="E88" s="78">
        <v>205</v>
      </c>
      <c r="F88" s="79">
        <f>SUM(D88*E88)</f>
        <v>1025</v>
      </c>
      <c r="G88" s="76"/>
      <c r="H88" s="80">
        <f>E88*G88</f>
        <v>0</v>
      </c>
      <c r="I88" s="81">
        <f>'[1]Pay App #6'!K88</f>
        <v>0</v>
      </c>
      <c r="J88" s="82">
        <f>I88*E88</f>
        <v>0</v>
      </c>
      <c r="K88" s="81">
        <f>G88+I88</f>
        <v>0</v>
      </c>
      <c r="L88" s="83">
        <f>E88*K88</f>
        <v>0</v>
      </c>
      <c r="M88" s="84">
        <f>K88/D88</f>
        <v>0</v>
      </c>
      <c r="N88" s="85" t="s">
        <v>39</v>
      </c>
      <c r="O88" s="86"/>
      <c r="P88" s="87">
        <f>L88-F88</f>
        <v>-1025</v>
      </c>
      <c r="Q88" s="88">
        <f>(I88+G88)-D88</f>
        <v>-5</v>
      </c>
      <c r="R88" s="89">
        <f>D88+Q88</f>
        <v>0</v>
      </c>
      <c r="S88" s="90"/>
      <c r="T88" s="74">
        <v>81</v>
      </c>
      <c r="U88" s="75" t="s">
        <v>105</v>
      </c>
      <c r="V88" s="76" t="s">
        <v>106</v>
      </c>
      <c r="W88" s="78">
        <v>205</v>
      </c>
      <c r="X88" s="91">
        <f>IF(Q88&gt;0,ABS(Q88),0)</f>
        <v>0</v>
      </c>
      <c r="Y88" s="92">
        <f>IF(Q88&lt;0,Q88,0)</f>
        <v>-5</v>
      </c>
      <c r="Z88" s="78">
        <f>IF(X88&gt;0,X88*W88,)</f>
        <v>0</v>
      </c>
      <c r="AA88" s="107">
        <f>IF(Y88&lt;=0,Y88*W88,)</f>
        <v>-1025</v>
      </c>
      <c r="AB88" s="73"/>
    </row>
    <row r="89" spans="1:28" ht="12.75" customHeight="1">
      <c r="A89" s="74">
        <v>82</v>
      </c>
      <c r="B89" s="75" t="s">
        <v>107</v>
      </c>
      <c r="C89" s="76" t="s">
        <v>106</v>
      </c>
      <c r="D89" s="77">
        <v>5</v>
      </c>
      <c r="E89" s="78">
        <v>310</v>
      </c>
      <c r="F89" s="79">
        <f>SUM(D89*E89)</f>
        <v>1550</v>
      </c>
      <c r="G89" s="76"/>
      <c r="H89" s="80">
        <f>E89*G89</f>
        <v>0</v>
      </c>
      <c r="I89" s="81">
        <f>'[1]Pay App #6'!K89</f>
        <v>5.5</v>
      </c>
      <c r="J89" s="82">
        <f>I89*E89</f>
        <v>1705</v>
      </c>
      <c r="K89" s="81">
        <f>G89+I89</f>
        <v>5.5</v>
      </c>
      <c r="L89" s="83">
        <f>E89*K89</f>
        <v>1705</v>
      </c>
      <c r="M89" s="84">
        <f>K89/D89</f>
        <v>1.1000000000000001</v>
      </c>
      <c r="N89" s="85" t="s">
        <v>39</v>
      </c>
      <c r="O89" s="86"/>
      <c r="P89" s="87">
        <f>L89-F89</f>
        <v>155</v>
      </c>
      <c r="Q89" s="88">
        <f>(I89+G89)-D89</f>
        <v>0.5</v>
      </c>
      <c r="R89" s="89">
        <f>D89+Q89</f>
        <v>5.5</v>
      </c>
      <c r="S89" s="90"/>
      <c r="T89" s="74">
        <v>82</v>
      </c>
      <c r="U89" s="75" t="s">
        <v>107</v>
      </c>
      <c r="V89" s="76" t="s">
        <v>106</v>
      </c>
      <c r="W89" s="78">
        <v>310</v>
      </c>
      <c r="X89" s="91">
        <f>IF(Q89&gt;0,ABS(Q89),0)</f>
        <v>0.5</v>
      </c>
      <c r="Y89" s="92">
        <f>IF(Q89&lt;0,Q89,0)</f>
        <v>0</v>
      </c>
      <c r="Z89" s="78">
        <f>IF(X89&gt;0,X89*W89,)</f>
        <v>155</v>
      </c>
      <c r="AA89" s="131">
        <f>IF(Y89&lt;=0,Y89*W89,)</f>
        <v>0</v>
      </c>
      <c r="AB89" s="73"/>
    </row>
    <row r="90" spans="1:28" ht="15" customHeight="1">
      <c r="A90" s="132" t="s">
        <v>108</v>
      </c>
      <c r="B90" s="133"/>
      <c r="C90" s="133"/>
      <c r="D90" s="133"/>
      <c r="E90" s="134"/>
      <c r="F90" s="135">
        <f>SUBTOTAL(9,F8:F89)</f>
        <v>578358.75</v>
      </c>
      <c r="G90" s="136"/>
      <c r="H90" s="137">
        <f>SUBTOTAL(9,H8:H89)</f>
        <v>8440.5</v>
      </c>
      <c r="I90" s="138"/>
      <c r="J90" s="137">
        <f>SUBTOTAL(9,J8:J89)</f>
        <v>611597.82000000007</v>
      </c>
      <c r="K90" s="138"/>
      <c r="L90" s="139">
        <f>SUBTOTAL(9,L8:L89)</f>
        <v>620038.32000000007</v>
      </c>
      <c r="M90" s="140">
        <f>L90/F90</f>
        <v>1.0720652536163757</v>
      </c>
      <c r="N90" s="141"/>
      <c r="O90" s="142"/>
      <c r="P90" s="137">
        <f>SUBTOTAL(9,P8:P89)</f>
        <v>41679.570000000014</v>
      </c>
      <c r="Q90" s="143"/>
      <c r="R90" s="144"/>
      <c r="S90" s="145"/>
      <c r="T90" s="146"/>
      <c r="U90" s="147" t="s">
        <v>109</v>
      </c>
      <c r="V90" s="148"/>
      <c r="W90" s="149"/>
      <c r="X90" s="146"/>
      <c r="Y90" s="146"/>
      <c r="Z90" s="150">
        <f>SUBTOTAL(9,Z8:Z89)</f>
        <v>71202.795000000027</v>
      </c>
      <c r="AA90" s="150">
        <f>SUBTOTAL(9,AA8:AA89)</f>
        <v>-29523.225000000002</v>
      </c>
    </row>
    <row r="91" spans="1:28" ht="12.75" customHeight="1">
      <c r="A91" s="151"/>
      <c r="B91" s="152"/>
      <c r="C91" s="153"/>
      <c r="D91" s="153"/>
      <c r="E91" s="154"/>
      <c r="F91" s="155"/>
      <c r="G91" s="153"/>
      <c r="H91" s="156"/>
      <c r="I91" s="157"/>
      <c r="J91" s="158"/>
      <c r="K91" s="157"/>
      <c r="L91" s="159"/>
      <c r="M91" s="160"/>
      <c r="N91" s="161"/>
      <c r="O91" s="161"/>
      <c r="P91" s="162"/>
      <c r="Q91" s="163"/>
      <c r="R91" s="164"/>
      <c r="S91" s="145"/>
      <c r="T91" s="145"/>
      <c r="U91" s="165"/>
      <c r="V91" s="165"/>
      <c r="W91" s="166"/>
      <c r="X91" s="145"/>
      <c r="Y91" s="145"/>
      <c r="Z91" s="166"/>
      <c r="AA91" s="166"/>
    </row>
    <row r="92" spans="1:28" ht="12.75" customHeight="1">
      <c r="A92" s="167" t="s">
        <v>110</v>
      </c>
      <c r="B92" s="167"/>
      <c r="C92" s="168"/>
      <c r="D92" s="168"/>
      <c r="E92" s="168"/>
      <c r="F92" s="169"/>
      <c r="G92" s="168"/>
      <c r="H92" s="168"/>
      <c r="I92" s="170"/>
      <c r="J92" s="168"/>
      <c r="K92" s="170"/>
      <c r="L92" s="168"/>
      <c r="M92" s="168"/>
      <c r="N92" s="171"/>
      <c r="O92" s="171"/>
      <c r="P92" s="172"/>
      <c r="Q92" s="172"/>
      <c r="R92" s="172"/>
      <c r="S92" s="145"/>
      <c r="T92" s="173" t="s">
        <v>110</v>
      </c>
      <c r="U92" s="173"/>
      <c r="V92" s="174"/>
      <c r="W92" s="174"/>
      <c r="X92" s="174"/>
      <c r="Y92" s="174"/>
      <c r="Z92" s="174"/>
      <c r="AA92" s="174"/>
    </row>
    <row r="93" spans="1:28" ht="12.75" customHeight="1">
      <c r="A93" s="74">
        <v>1</v>
      </c>
      <c r="B93" s="75" t="s">
        <v>37</v>
      </c>
      <c r="C93" s="76" t="s">
        <v>38</v>
      </c>
      <c r="D93" s="77">
        <v>1</v>
      </c>
      <c r="E93" s="78">
        <v>22500</v>
      </c>
      <c r="F93" s="79">
        <f>SUM(D93*E93)</f>
        <v>22500</v>
      </c>
      <c r="G93" s="76"/>
      <c r="H93" s="80">
        <f>E93*G93</f>
        <v>0</v>
      </c>
      <c r="I93" s="81">
        <f>'[1]Pay App #6'!K93</f>
        <v>1</v>
      </c>
      <c r="J93" s="82">
        <f>I93*E93</f>
        <v>22500</v>
      </c>
      <c r="K93" s="81">
        <f>G93+I93</f>
        <v>1</v>
      </c>
      <c r="L93" s="83">
        <f>E93*K93</f>
        <v>22500</v>
      </c>
      <c r="M93" s="84">
        <f>K93/D93</f>
        <v>1</v>
      </c>
      <c r="N93" s="141" t="s">
        <v>39</v>
      </c>
      <c r="O93" s="142"/>
      <c r="P93" s="83">
        <f>L93-F93</f>
        <v>0</v>
      </c>
      <c r="Q93" s="88">
        <f>(I93+G93)-D93</f>
        <v>0</v>
      </c>
      <c r="R93" s="89">
        <f>D93+Q93</f>
        <v>1</v>
      </c>
      <c r="S93" s="90"/>
      <c r="T93" s="175">
        <v>1</v>
      </c>
      <c r="U93" s="176" t="s">
        <v>37</v>
      </c>
      <c r="V93" s="177" t="s">
        <v>38</v>
      </c>
      <c r="W93" s="178">
        <v>22500</v>
      </c>
      <c r="X93" s="179">
        <f>IF(Q93&gt;0,ABS(Q93),0)</f>
        <v>0</v>
      </c>
      <c r="Y93" s="180">
        <f>IF(Q93&lt;0,Q93,0)</f>
        <v>0</v>
      </c>
      <c r="Z93" s="181">
        <f>IF(X93&gt;0,X93*W93,)</f>
        <v>0</v>
      </c>
      <c r="AA93" s="182">
        <f>IF(Y93&lt;=0,Y93*W93,)</f>
        <v>0</v>
      </c>
    </row>
    <row r="94" spans="1:28" s="34" customFormat="1" ht="12.75" customHeight="1">
      <c r="A94" s="94">
        <v>2</v>
      </c>
      <c r="B94" s="95" t="s">
        <v>40</v>
      </c>
      <c r="C94" s="96" t="s">
        <v>38</v>
      </c>
      <c r="D94" s="97">
        <v>1</v>
      </c>
      <c r="E94" s="78">
        <v>7170</v>
      </c>
      <c r="F94" s="98">
        <f t="shared" ref="F94:F157" si="30">SUM(D94*E94)</f>
        <v>7170</v>
      </c>
      <c r="G94" s="96"/>
      <c r="H94" s="100">
        <f t="shared" ref="H94:H157" si="31">E94*G94</f>
        <v>0</v>
      </c>
      <c r="I94" s="81">
        <f>'[1]Pay App #6'!K94</f>
        <v>1</v>
      </c>
      <c r="J94" s="102">
        <f>I94*E94</f>
        <v>7170</v>
      </c>
      <c r="K94" s="101">
        <f t="shared" ref="K94:K103" si="32">G94+I94</f>
        <v>1</v>
      </c>
      <c r="L94" s="103">
        <f t="shared" ref="L94:L157" si="33">E94*K94</f>
        <v>7170</v>
      </c>
      <c r="M94" s="104">
        <f t="shared" ref="M94:M157" si="34">K94/D94</f>
        <v>1</v>
      </c>
      <c r="N94" s="105" t="s">
        <v>39</v>
      </c>
      <c r="O94" s="106"/>
      <c r="P94" s="83">
        <f t="shared" ref="P94:P157" si="35">L94-F94</f>
        <v>0</v>
      </c>
      <c r="Q94" s="88">
        <f t="shared" ref="Q94:Q157" si="36">(I94+G94)-D94</f>
        <v>0</v>
      </c>
      <c r="R94" s="89">
        <f t="shared" ref="R94:R157" si="37">D94+Q94</f>
        <v>1</v>
      </c>
      <c r="S94" s="128"/>
      <c r="T94" s="94">
        <v>2</v>
      </c>
      <c r="U94" s="95" t="s">
        <v>40</v>
      </c>
      <c r="V94" s="96" t="s">
        <v>38</v>
      </c>
      <c r="W94" s="183">
        <v>7170</v>
      </c>
      <c r="X94" s="184">
        <f t="shared" ref="X94:X157" si="38">IF(Q94&gt;0,ABS(Q94),0)</f>
        <v>0</v>
      </c>
      <c r="Y94" s="185">
        <f t="shared" ref="Y94:Y157" si="39">IF(Q94&lt;0,Q94,0)</f>
        <v>0</v>
      </c>
      <c r="Z94" s="186">
        <f t="shared" ref="Z94:Z157" si="40">IF(X94&gt;0,X94*W94,)</f>
        <v>0</v>
      </c>
      <c r="AA94" s="187">
        <f t="shared" ref="AA94:AA157" si="41">IF(Y94&lt;=0,Y94*W94,)</f>
        <v>0</v>
      </c>
    </row>
    <row r="95" spans="1:28" s="34" customFormat="1" ht="12.75" customHeight="1">
      <c r="A95" s="94">
        <v>3</v>
      </c>
      <c r="B95" s="95" t="s">
        <v>41</v>
      </c>
      <c r="C95" s="96" t="s">
        <v>38</v>
      </c>
      <c r="D95" s="97">
        <v>1</v>
      </c>
      <c r="E95" s="78">
        <v>42100</v>
      </c>
      <c r="F95" s="98">
        <f t="shared" si="30"/>
        <v>42100</v>
      </c>
      <c r="G95" s="96"/>
      <c r="H95" s="100">
        <f t="shared" si="31"/>
        <v>0</v>
      </c>
      <c r="I95" s="81">
        <f>'[1]Pay App #6'!K95</f>
        <v>1</v>
      </c>
      <c r="J95" s="102">
        <f t="shared" ref="J95:J158" si="42">I95*E95</f>
        <v>42100</v>
      </c>
      <c r="K95" s="101">
        <f t="shared" si="32"/>
        <v>1</v>
      </c>
      <c r="L95" s="103">
        <f t="shared" si="33"/>
        <v>42100</v>
      </c>
      <c r="M95" s="104">
        <f t="shared" si="34"/>
        <v>1</v>
      </c>
      <c r="N95" s="105" t="s">
        <v>39</v>
      </c>
      <c r="O95" s="106"/>
      <c r="P95" s="83">
        <f t="shared" si="35"/>
        <v>0</v>
      </c>
      <c r="Q95" s="88">
        <f t="shared" si="36"/>
        <v>0</v>
      </c>
      <c r="R95" s="89">
        <f t="shared" si="37"/>
        <v>1</v>
      </c>
      <c r="S95" s="128"/>
      <c r="T95" s="94">
        <v>3</v>
      </c>
      <c r="U95" s="95" t="s">
        <v>41</v>
      </c>
      <c r="V95" s="96" t="s">
        <v>38</v>
      </c>
      <c r="W95" s="183">
        <v>42100</v>
      </c>
      <c r="X95" s="184">
        <f t="shared" si="38"/>
        <v>0</v>
      </c>
      <c r="Y95" s="185">
        <f t="shared" si="39"/>
        <v>0</v>
      </c>
      <c r="Z95" s="186">
        <f t="shared" si="40"/>
        <v>0</v>
      </c>
      <c r="AA95" s="187">
        <f t="shared" si="41"/>
        <v>0</v>
      </c>
    </row>
    <row r="96" spans="1:28" s="34" customFormat="1" ht="12.75" customHeight="1">
      <c r="A96" s="94">
        <v>4</v>
      </c>
      <c r="B96" s="95" t="s">
        <v>42</v>
      </c>
      <c r="C96" s="96" t="s">
        <v>38</v>
      </c>
      <c r="D96" s="97">
        <v>1</v>
      </c>
      <c r="E96" s="78">
        <v>85000</v>
      </c>
      <c r="F96" s="98">
        <f t="shared" si="30"/>
        <v>85000</v>
      </c>
      <c r="G96" s="96"/>
      <c r="H96" s="100">
        <f t="shared" si="31"/>
        <v>0</v>
      </c>
      <c r="I96" s="81">
        <f>'[1]Pay App #6'!K96</f>
        <v>0.99999999999999989</v>
      </c>
      <c r="J96" s="102">
        <f t="shared" si="42"/>
        <v>84999.999999999985</v>
      </c>
      <c r="K96" s="101">
        <f t="shared" si="32"/>
        <v>0.99999999999999989</v>
      </c>
      <c r="L96" s="103">
        <f t="shared" si="33"/>
        <v>84999.999999999985</v>
      </c>
      <c r="M96" s="104">
        <f t="shared" si="34"/>
        <v>0.99999999999999989</v>
      </c>
      <c r="N96" s="105" t="s">
        <v>39</v>
      </c>
      <c r="O96" s="106"/>
      <c r="P96" s="83">
        <f t="shared" si="35"/>
        <v>0</v>
      </c>
      <c r="Q96" s="88">
        <f t="shared" si="36"/>
        <v>0</v>
      </c>
      <c r="R96" s="89">
        <f t="shared" si="37"/>
        <v>1</v>
      </c>
      <c r="S96" s="128"/>
      <c r="T96" s="94">
        <v>4</v>
      </c>
      <c r="U96" s="95" t="s">
        <v>42</v>
      </c>
      <c r="V96" s="96" t="s">
        <v>38</v>
      </c>
      <c r="W96" s="183">
        <v>85000</v>
      </c>
      <c r="X96" s="184">
        <f t="shared" si="38"/>
        <v>0</v>
      </c>
      <c r="Y96" s="185">
        <f t="shared" si="39"/>
        <v>0</v>
      </c>
      <c r="Z96" s="186">
        <f t="shared" si="40"/>
        <v>0</v>
      </c>
      <c r="AA96" s="187">
        <f t="shared" si="41"/>
        <v>0</v>
      </c>
    </row>
    <row r="97" spans="1:27" ht="12.75" customHeight="1">
      <c r="A97" s="74">
        <v>5</v>
      </c>
      <c r="B97" s="75" t="s">
        <v>43</v>
      </c>
      <c r="C97" s="76" t="s">
        <v>44</v>
      </c>
      <c r="D97" s="77">
        <v>9700</v>
      </c>
      <c r="E97" s="78">
        <v>3</v>
      </c>
      <c r="F97" s="79">
        <f t="shared" si="30"/>
        <v>29100</v>
      </c>
      <c r="G97" s="76"/>
      <c r="H97" s="80">
        <f t="shared" si="31"/>
        <v>0</v>
      </c>
      <c r="I97" s="81">
        <f>'[1]Pay App #6'!K97</f>
        <v>10122.36</v>
      </c>
      <c r="J97" s="82">
        <f t="shared" si="42"/>
        <v>30367.08</v>
      </c>
      <c r="K97" s="81">
        <f t="shared" si="32"/>
        <v>10122.36</v>
      </c>
      <c r="L97" s="83">
        <f t="shared" si="33"/>
        <v>30367.08</v>
      </c>
      <c r="M97" s="84">
        <f t="shared" si="34"/>
        <v>1.0435422680412372</v>
      </c>
      <c r="N97" s="85" t="s">
        <v>39</v>
      </c>
      <c r="O97" s="86"/>
      <c r="P97" s="83">
        <f t="shared" si="35"/>
        <v>1267.0800000000017</v>
      </c>
      <c r="Q97" s="88">
        <f t="shared" si="36"/>
        <v>422.36000000000058</v>
      </c>
      <c r="R97" s="89">
        <f t="shared" si="37"/>
        <v>10122.36</v>
      </c>
      <c r="S97" s="90"/>
      <c r="T97" s="74">
        <v>5</v>
      </c>
      <c r="U97" s="75" t="s">
        <v>43</v>
      </c>
      <c r="V97" s="76" t="s">
        <v>44</v>
      </c>
      <c r="W97" s="183">
        <v>3</v>
      </c>
      <c r="X97" s="184">
        <f t="shared" si="38"/>
        <v>422.36000000000058</v>
      </c>
      <c r="Y97" s="185">
        <f t="shared" si="39"/>
        <v>0</v>
      </c>
      <c r="Z97" s="186">
        <f t="shared" si="40"/>
        <v>1267.0800000000017</v>
      </c>
      <c r="AA97" s="187">
        <f t="shared" si="41"/>
        <v>0</v>
      </c>
    </row>
    <row r="98" spans="1:27" ht="12.75" customHeight="1">
      <c r="A98" s="74">
        <v>6</v>
      </c>
      <c r="B98" s="75" t="s">
        <v>111</v>
      </c>
      <c r="C98" s="76" t="s">
        <v>44</v>
      </c>
      <c r="D98" s="77">
        <v>450</v>
      </c>
      <c r="E98" s="78">
        <v>12.5</v>
      </c>
      <c r="F98" s="79">
        <f t="shared" si="30"/>
        <v>5625</v>
      </c>
      <c r="G98" s="76"/>
      <c r="H98" s="80">
        <f t="shared" si="31"/>
        <v>0</v>
      </c>
      <c r="I98" s="81">
        <f>'[1]Pay App #6'!K98</f>
        <v>749</v>
      </c>
      <c r="J98" s="82">
        <f t="shared" si="42"/>
        <v>9362.5</v>
      </c>
      <c r="K98" s="81">
        <f t="shared" si="32"/>
        <v>749</v>
      </c>
      <c r="L98" s="83">
        <f t="shared" si="33"/>
        <v>9362.5</v>
      </c>
      <c r="M98" s="84">
        <f t="shared" si="34"/>
        <v>1.6644444444444444</v>
      </c>
      <c r="N98" s="85" t="s">
        <v>39</v>
      </c>
      <c r="O98" s="86"/>
      <c r="P98" s="83">
        <f t="shared" si="35"/>
        <v>3737.5</v>
      </c>
      <c r="Q98" s="88">
        <f t="shared" si="36"/>
        <v>299</v>
      </c>
      <c r="R98" s="89">
        <f t="shared" si="37"/>
        <v>749</v>
      </c>
      <c r="S98" s="90"/>
      <c r="T98" s="74">
        <v>6</v>
      </c>
      <c r="U98" s="75" t="s">
        <v>111</v>
      </c>
      <c r="V98" s="76" t="s">
        <v>44</v>
      </c>
      <c r="W98" s="183">
        <v>12.5</v>
      </c>
      <c r="X98" s="184">
        <f t="shared" si="38"/>
        <v>299</v>
      </c>
      <c r="Y98" s="185">
        <f t="shared" si="39"/>
        <v>0</v>
      </c>
      <c r="Z98" s="186">
        <f t="shared" si="40"/>
        <v>3737.5</v>
      </c>
      <c r="AA98" s="187">
        <f t="shared" si="41"/>
        <v>0</v>
      </c>
    </row>
    <row r="99" spans="1:27" s="34" customFormat="1" ht="12.75" customHeight="1">
      <c r="A99" s="94">
        <v>7</v>
      </c>
      <c r="B99" s="95" t="s">
        <v>46</v>
      </c>
      <c r="C99" s="96" t="s">
        <v>47</v>
      </c>
      <c r="D99" s="97">
        <v>1580</v>
      </c>
      <c r="E99" s="78">
        <v>3.5</v>
      </c>
      <c r="F99" s="98">
        <f t="shared" si="30"/>
        <v>5530</v>
      </c>
      <c r="G99" s="96">
        <v>15</v>
      </c>
      <c r="H99" s="100">
        <f t="shared" si="31"/>
        <v>52.5</v>
      </c>
      <c r="I99" s="81">
        <f>'[1]Pay App #6'!K99</f>
        <v>1613.2</v>
      </c>
      <c r="J99" s="102">
        <f t="shared" si="42"/>
        <v>5646.2</v>
      </c>
      <c r="K99" s="101">
        <f t="shared" si="32"/>
        <v>1628.2</v>
      </c>
      <c r="L99" s="103">
        <f t="shared" si="33"/>
        <v>5698.7</v>
      </c>
      <c r="M99" s="104">
        <f t="shared" si="34"/>
        <v>1.030506329113924</v>
      </c>
      <c r="N99" s="105" t="s">
        <v>39</v>
      </c>
      <c r="O99" s="106"/>
      <c r="P99" s="83">
        <f t="shared" si="35"/>
        <v>168.69999999999982</v>
      </c>
      <c r="Q99" s="88">
        <f t="shared" si="36"/>
        <v>48.200000000000045</v>
      </c>
      <c r="R99" s="89">
        <f t="shared" si="37"/>
        <v>1628.2</v>
      </c>
      <c r="S99" s="128"/>
      <c r="T99" s="94">
        <v>7</v>
      </c>
      <c r="U99" s="95" t="s">
        <v>46</v>
      </c>
      <c r="V99" s="96" t="s">
        <v>47</v>
      </c>
      <c r="W99" s="183">
        <v>3.5</v>
      </c>
      <c r="X99" s="184">
        <f t="shared" si="38"/>
        <v>48.200000000000045</v>
      </c>
      <c r="Y99" s="185">
        <f t="shared" si="39"/>
        <v>0</v>
      </c>
      <c r="Z99" s="186">
        <f t="shared" si="40"/>
        <v>168.70000000000016</v>
      </c>
      <c r="AA99" s="187">
        <f t="shared" si="41"/>
        <v>0</v>
      </c>
    </row>
    <row r="100" spans="1:27" ht="12.75" customHeight="1">
      <c r="A100" s="74">
        <v>8</v>
      </c>
      <c r="B100" s="75" t="s">
        <v>48</v>
      </c>
      <c r="C100" s="76" t="s">
        <v>44</v>
      </c>
      <c r="D100" s="77">
        <v>420</v>
      </c>
      <c r="E100" s="78">
        <v>9.25</v>
      </c>
      <c r="F100" s="79">
        <f t="shared" si="30"/>
        <v>3885</v>
      </c>
      <c r="G100" s="76">
        <v>10</v>
      </c>
      <c r="H100" s="80">
        <f t="shared" si="31"/>
        <v>92.5</v>
      </c>
      <c r="I100" s="81">
        <f>'[1]Pay App #6'!K100</f>
        <v>770.24000000000012</v>
      </c>
      <c r="J100" s="82">
        <f t="shared" si="42"/>
        <v>7124.7200000000012</v>
      </c>
      <c r="K100" s="81">
        <f t="shared" si="32"/>
        <v>780.24000000000012</v>
      </c>
      <c r="L100" s="83">
        <f t="shared" si="33"/>
        <v>7217.2200000000012</v>
      </c>
      <c r="M100" s="84">
        <f t="shared" si="34"/>
        <v>1.8577142857142861</v>
      </c>
      <c r="N100" s="85" t="s">
        <v>39</v>
      </c>
      <c r="O100" s="86"/>
      <c r="P100" s="83">
        <f t="shared" si="35"/>
        <v>3332.2200000000012</v>
      </c>
      <c r="Q100" s="88">
        <f t="shared" si="36"/>
        <v>360.24000000000012</v>
      </c>
      <c r="R100" s="89">
        <f t="shared" si="37"/>
        <v>780.24000000000012</v>
      </c>
      <c r="S100" s="90"/>
      <c r="T100" s="74">
        <v>8</v>
      </c>
      <c r="U100" s="75" t="s">
        <v>48</v>
      </c>
      <c r="V100" s="76" t="s">
        <v>44</v>
      </c>
      <c r="W100" s="183">
        <v>9.25</v>
      </c>
      <c r="X100" s="184">
        <f t="shared" si="38"/>
        <v>360.24000000000012</v>
      </c>
      <c r="Y100" s="185">
        <f t="shared" si="39"/>
        <v>0</v>
      </c>
      <c r="Z100" s="186">
        <f t="shared" si="40"/>
        <v>3332.2200000000012</v>
      </c>
      <c r="AA100" s="187">
        <f t="shared" si="41"/>
        <v>0</v>
      </c>
    </row>
    <row r="101" spans="1:27" ht="12.75" customHeight="1">
      <c r="A101" s="108">
        <v>9</v>
      </c>
      <c r="B101" s="109" t="s">
        <v>45</v>
      </c>
      <c r="C101" s="110" t="s">
        <v>50</v>
      </c>
      <c r="D101" s="111">
        <v>0</v>
      </c>
      <c r="E101" s="112"/>
      <c r="F101" s="113"/>
      <c r="G101" s="110"/>
      <c r="H101" s="114"/>
      <c r="I101" s="115"/>
      <c r="J101" s="116"/>
      <c r="K101" s="115"/>
      <c r="L101" s="117"/>
      <c r="M101" s="118"/>
      <c r="N101" s="119"/>
      <c r="O101" s="120"/>
      <c r="P101" s="188"/>
      <c r="Q101" s="118"/>
      <c r="R101" s="118"/>
      <c r="S101" s="118"/>
      <c r="T101" s="108">
        <v>9</v>
      </c>
      <c r="U101" s="109" t="s">
        <v>45</v>
      </c>
      <c r="V101" s="110" t="s">
        <v>50</v>
      </c>
      <c r="W101" s="189"/>
      <c r="X101" s="189"/>
      <c r="Y101" s="189"/>
      <c r="Z101" s="189"/>
      <c r="AA101" s="190"/>
    </row>
    <row r="102" spans="1:27" s="34" customFormat="1" ht="12.75" customHeight="1">
      <c r="A102" s="94">
        <v>10</v>
      </c>
      <c r="B102" s="95" t="s">
        <v>112</v>
      </c>
      <c r="C102" s="96" t="s">
        <v>38</v>
      </c>
      <c r="D102" s="97">
        <v>1</v>
      </c>
      <c r="E102" s="78">
        <v>3975</v>
      </c>
      <c r="F102" s="98">
        <f t="shared" si="30"/>
        <v>3975</v>
      </c>
      <c r="G102" s="96"/>
      <c r="H102" s="100">
        <f t="shared" si="31"/>
        <v>0</v>
      </c>
      <c r="I102" s="101">
        <f>'[1]Pay App #6'!K102</f>
        <v>1</v>
      </c>
      <c r="J102" s="102">
        <f t="shared" si="42"/>
        <v>3975</v>
      </c>
      <c r="K102" s="101">
        <f t="shared" si="32"/>
        <v>1</v>
      </c>
      <c r="L102" s="103">
        <f t="shared" si="33"/>
        <v>3975</v>
      </c>
      <c r="M102" s="104">
        <f t="shared" si="34"/>
        <v>1</v>
      </c>
      <c r="N102" s="105" t="s">
        <v>39</v>
      </c>
      <c r="O102" s="106"/>
      <c r="P102" s="83">
        <f t="shared" si="35"/>
        <v>0</v>
      </c>
      <c r="Q102" s="88">
        <f t="shared" si="36"/>
        <v>0</v>
      </c>
      <c r="R102" s="89">
        <f t="shared" si="37"/>
        <v>1</v>
      </c>
      <c r="S102" s="128"/>
      <c r="T102" s="94">
        <v>10</v>
      </c>
      <c r="U102" s="95" t="s">
        <v>112</v>
      </c>
      <c r="V102" s="96" t="s">
        <v>38</v>
      </c>
      <c r="W102" s="183">
        <v>3975</v>
      </c>
      <c r="X102" s="184">
        <f t="shared" si="38"/>
        <v>0</v>
      </c>
      <c r="Y102" s="185">
        <f t="shared" si="39"/>
        <v>0</v>
      </c>
      <c r="Z102" s="186">
        <f t="shared" si="40"/>
        <v>0</v>
      </c>
      <c r="AA102" s="187">
        <f t="shared" si="41"/>
        <v>0</v>
      </c>
    </row>
    <row r="103" spans="1:27" s="34" customFormat="1" ht="12.75" customHeight="1">
      <c r="A103" s="94">
        <v>11</v>
      </c>
      <c r="B103" s="95" t="s">
        <v>51</v>
      </c>
      <c r="C103" s="96" t="s">
        <v>50</v>
      </c>
      <c r="D103" s="97">
        <v>7</v>
      </c>
      <c r="E103" s="78">
        <v>38</v>
      </c>
      <c r="F103" s="98">
        <f t="shared" si="30"/>
        <v>266</v>
      </c>
      <c r="G103" s="96"/>
      <c r="H103" s="100">
        <f t="shared" si="31"/>
        <v>0</v>
      </c>
      <c r="I103" s="101">
        <f>'[1]Pay App #6'!K103</f>
        <v>20</v>
      </c>
      <c r="J103" s="102">
        <f t="shared" si="42"/>
        <v>760</v>
      </c>
      <c r="K103" s="101">
        <f t="shared" si="32"/>
        <v>20</v>
      </c>
      <c r="L103" s="103">
        <f t="shared" si="33"/>
        <v>760</v>
      </c>
      <c r="M103" s="104">
        <f t="shared" si="34"/>
        <v>2.8571428571428572</v>
      </c>
      <c r="N103" s="105" t="s">
        <v>39</v>
      </c>
      <c r="O103" s="106"/>
      <c r="P103" s="83">
        <f t="shared" si="35"/>
        <v>494</v>
      </c>
      <c r="Q103" s="88">
        <f t="shared" si="36"/>
        <v>13</v>
      </c>
      <c r="R103" s="89">
        <f t="shared" si="37"/>
        <v>20</v>
      </c>
      <c r="S103" s="128"/>
      <c r="T103" s="94">
        <v>11</v>
      </c>
      <c r="U103" s="95" t="s">
        <v>51</v>
      </c>
      <c r="V103" s="96" t="s">
        <v>50</v>
      </c>
      <c r="W103" s="183">
        <v>38</v>
      </c>
      <c r="X103" s="184">
        <f t="shared" si="38"/>
        <v>13</v>
      </c>
      <c r="Y103" s="185">
        <f t="shared" si="39"/>
        <v>0</v>
      </c>
      <c r="Z103" s="186">
        <f t="shared" si="40"/>
        <v>494</v>
      </c>
      <c r="AA103" s="187">
        <f t="shared" si="41"/>
        <v>0</v>
      </c>
    </row>
    <row r="104" spans="1:27" ht="12.75" customHeight="1">
      <c r="A104" s="108">
        <v>12</v>
      </c>
      <c r="B104" s="109" t="s">
        <v>45</v>
      </c>
      <c r="C104" s="110" t="s">
        <v>50</v>
      </c>
      <c r="D104" s="111">
        <v>0</v>
      </c>
      <c r="E104" s="112"/>
      <c r="F104" s="113"/>
      <c r="G104" s="110"/>
      <c r="H104" s="114"/>
      <c r="I104" s="115"/>
      <c r="J104" s="116"/>
      <c r="K104" s="115"/>
      <c r="L104" s="117"/>
      <c r="M104" s="118"/>
      <c r="N104" s="119"/>
      <c r="O104" s="120"/>
      <c r="P104" s="188"/>
      <c r="Q104" s="188"/>
      <c r="R104" s="188"/>
      <c r="S104" s="90"/>
      <c r="T104" s="108">
        <v>12</v>
      </c>
      <c r="U104" s="109" t="s">
        <v>45</v>
      </c>
      <c r="V104" s="110" t="s">
        <v>50</v>
      </c>
      <c r="W104" s="189"/>
      <c r="X104" s="189"/>
      <c r="Y104" s="189"/>
      <c r="Z104" s="189"/>
      <c r="AA104" s="190"/>
    </row>
    <row r="105" spans="1:27" ht="12.75" customHeight="1">
      <c r="A105" s="108">
        <v>13</v>
      </c>
      <c r="B105" s="109" t="s">
        <v>45</v>
      </c>
      <c r="C105" s="110" t="s">
        <v>50</v>
      </c>
      <c r="D105" s="111">
        <v>0</v>
      </c>
      <c r="E105" s="112"/>
      <c r="F105" s="113"/>
      <c r="G105" s="110"/>
      <c r="H105" s="114"/>
      <c r="I105" s="115"/>
      <c r="J105" s="116"/>
      <c r="K105" s="115"/>
      <c r="L105" s="117"/>
      <c r="M105" s="118"/>
      <c r="N105" s="119"/>
      <c r="O105" s="120"/>
      <c r="P105" s="188"/>
      <c r="Q105" s="188"/>
      <c r="R105" s="188"/>
      <c r="S105" s="90"/>
      <c r="T105" s="108">
        <v>13</v>
      </c>
      <c r="U105" s="109" t="s">
        <v>45</v>
      </c>
      <c r="V105" s="110" t="s">
        <v>50</v>
      </c>
      <c r="W105" s="189"/>
      <c r="X105" s="189"/>
      <c r="Y105" s="189"/>
      <c r="Z105" s="189"/>
      <c r="AA105" s="190"/>
    </row>
    <row r="106" spans="1:27" ht="12.75" customHeight="1">
      <c r="A106" s="108">
        <v>14</v>
      </c>
      <c r="B106" s="109" t="s">
        <v>45</v>
      </c>
      <c r="C106" s="110" t="s">
        <v>50</v>
      </c>
      <c r="D106" s="111">
        <v>0</v>
      </c>
      <c r="E106" s="112"/>
      <c r="F106" s="113"/>
      <c r="G106" s="110"/>
      <c r="H106" s="114"/>
      <c r="I106" s="115"/>
      <c r="J106" s="116"/>
      <c r="K106" s="115"/>
      <c r="L106" s="117"/>
      <c r="M106" s="118"/>
      <c r="N106" s="119"/>
      <c r="O106" s="120"/>
      <c r="P106" s="188"/>
      <c r="Q106" s="188"/>
      <c r="R106" s="188"/>
      <c r="S106" s="90"/>
      <c r="T106" s="108">
        <v>14</v>
      </c>
      <c r="U106" s="109" t="s">
        <v>45</v>
      </c>
      <c r="V106" s="110" t="s">
        <v>50</v>
      </c>
      <c r="W106" s="189"/>
      <c r="X106" s="189"/>
      <c r="Y106" s="189"/>
      <c r="Z106" s="189"/>
      <c r="AA106" s="190"/>
    </row>
    <row r="107" spans="1:27" ht="12.75" customHeight="1">
      <c r="A107" s="74">
        <v>15</v>
      </c>
      <c r="B107" s="75" t="s">
        <v>55</v>
      </c>
      <c r="C107" s="76" t="s">
        <v>50</v>
      </c>
      <c r="D107" s="77">
        <v>34</v>
      </c>
      <c r="E107" s="78">
        <v>190</v>
      </c>
      <c r="F107" s="79">
        <f t="shared" si="30"/>
        <v>6460</v>
      </c>
      <c r="G107" s="76">
        <v>2</v>
      </c>
      <c r="H107" s="80">
        <f t="shared" si="31"/>
        <v>380</v>
      </c>
      <c r="I107" s="81">
        <f>'[1]Pay App #6'!K107</f>
        <v>32</v>
      </c>
      <c r="J107" s="82">
        <f t="shared" si="42"/>
        <v>6080</v>
      </c>
      <c r="K107" s="81">
        <f t="shared" ref="K107:K141" si="43">G107+I107</f>
        <v>34</v>
      </c>
      <c r="L107" s="83">
        <f t="shared" si="33"/>
        <v>6460</v>
      </c>
      <c r="M107" s="84">
        <f t="shared" si="34"/>
        <v>1</v>
      </c>
      <c r="N107" s="85" t="s">
        <v>39</v>
      </c>
      <c r="O107" s="86"/>
      <c r="P107" s="83">
        <f t="shared" si="35"/>
        <v>0</v>
      </c>
      <c r="Q107" s="88">
        <f t="shared" si="36"/>
        <v>0</v>
      </c>
      <c r="R107" s="89">
        <f t="shared" si="37"/>
        <v>34</v>
      </c>
      <c r="S107" s="90"/>
      <c r="T107" s="74">
        <v>15</v>
      </c>
      <c r="U107" s="75" t="s">
        <v>55</v>
      </c>
      <c r="V107" s="76" t="s">
        <v>50</v>
      </c>
      <c r="W107" s="183">
        <v>190</v>
      </c>
      <c r="X107" s="184">
        <f t="shared" si="38"/>
        <v>0</v>
      </c>
      <c r="Y107" s="185">
        <f t="shared" si="39"/>
        <v>0</v>
      </c>
      <c r="Z107" s="186">
        <f t="shared" si="40"/>
        <v>0</v>
      </c>
      <c r="AA107" s="187">
        <f t="shared" si="41"/>
        <v>0</v>
      </c>
    </row>
    <row r="108" spans="1:27" ht="12.75" customHeight="1">
      <c r="A108" s="74">
        <v>16</v>
      </c>
      <c r="B108" s="75" t="s">
        <v>56</v>
      </c>
      <c r="C108" s="76" t="s">
        <v>50</v>
      </c>
      <c r="D108" s="77">
        <v>40</v>
      </c>
      <c r="E108" s="78">
        <v>295</v>
      </c>
      <c r="F108" s="79">
        <f t="shared" si="30"/>
        <v>11800</v>
      </c>
      <c r="G108" s="76">
        <v>11</v>
      </c>
      <c r="H108" s="80">
        <f t="shared" si="31"/>
        <v>3245</v>
      </c>
      <c r="I108" s="81">
        <f>'[1]Pay App #6'!K108</f>
        <v>29</v>
      </c>
      <c r="J108" s="82">
        <f t="shared" si="42"/>
        <v>8555</v>
      </c>
      <c r="K108" s="81">
        <f t="shared" si="43"/>
        <v>40</v>
      </c>
      <c r="L108" s="83">
        <f t="shared" si="33"/>
        <v>11800</v>
      </c>
      <c r="M108" s="84">
        <f t="shared" si="34"/>
        <v>1</v>
      </c>
      <c r="N108" s="85" t="s">
        <v>39</v>
      </c>
      <c r="O108" s="86"/>
      <c r="P108" s="83">
        <f t="shared" si="35"/>
        <v>0</v>
      </c>
      <c r="Q108" s="88">
        <f t="shared" si="36"/>
        <v>0</v>
      </c>
      <c r="R108" s="89">
        <f t="shared" si="37"/>
        <v>40</v>
      </c>
      <c r="S108" s="90"/>
      <c r="T108" s="74">
        <v>16</v>
      </c>
      <c r="U108" s="75" t="s">
        <v>56</v>
      </c>
      <c r="V108" s="76" t="s">
        <v>50</v>
      </c>
      <c r="W108" s="183">
        <v>295</v>
      </c>
      <c r="X108" s="184">
        <f t="shared" si="38"/>
        <v>0</v>
      </c>
      <c r="Y108" s="185">
        <f t="shared" si="39"/>
        <v>0</v>
      </c>
      <c r="Z108" s="186">
        <f t="shared" si="40"/>
        <v>0</v>
      </c>
      <c r="AA108" s="187">
        <f t="shared" si="41"/>
        <v>0</v>
      </c>
    </row>
    <row r="109" spans="1:27" ht="12.75" customHeight="1">
      <c r="A109" s="74">
        <v>17</v>
      </c>
      <c r="B109" s="75" t="s">
        <v>113</v>
      </c>
      <c r="C109" s="76" t="s">
        <v>50</v>
      </c>
      <c r="D109" s="77">
        <v>2</v>
      </c>
      <c r="E109" s="78">
        <v>410</v>
      </c>
      <c r="F109" s="79">
        <f t="shared" si="30"/>
        <v>820</v>
      </c>
      <c r="G109" s="76"/>
      <c r="H109" s="80">
        <f t="shared" si="31"/>
        <v>0</v>
      </c>
      <c r="I109" s="81">
        <f>'[1]Pay App #6'!K109</f>
        <v>4</v>
      </c>
      <c r="J109" s="82">
        <f t="shared" si="42"/>
        <v>1640</v>
      </c>
      <c r="K109" s="81">
        <f t="shared" si="43"/>
        <v>4</v>
      </c>
      <c r="L109" s="83">
        <f t="shared" si="33"/>
        <v>1640</v>
      </c>
      <c r="M109" s="84">
        <f t="shared" si="34"/>
        <v>2</v>
      </c>
      <c r="N109" s="85" t="s">
        <v>39</v>
      </c>
      <c r="O109" s="86"/>
      <c r="P109" s="83">
        <f t="shared" si="35"/>
        <v>820</v>
      </c>
      <c r="Q109" s="88">
        <f t="shared" si="36"/>
        <v>2</v>
      </c>
      <c r="R109" s="89">
        <f t="shared" si="37"/>
        <v>4</v>
      </c>
      <c r="S109" s="90"/>
      <c r="T109" s="74">
        <v>17</v>
      </c>
      <c r="U109" s="75" t="s">
        <v>113</v>
      </c>
      <c r="V109" s="76" t="s">
        <v>50</v>
      </c>
      <c r="W109" s="183">
        <v>410</v>
      </c>
      <c r="X109" s="184">
        <f t="shared" si="38"/>
        <v>2</v>
      </c>
      <c r="Y109" s="185">
        <f t="shared" si="39"/>
        <v>0</v>
      </c>
      <c r="Z109" s="186">
        <f t="shared" si="40"/>
        <v>820</v>
      </c>
      <c r="AA109" s="187">
        <f t="shared" si="41"/>
        <v>0</v>
      </c>
    </row>
    <row r="110" spans="1:27" ht="12.75" customHeight="1">
      <c r="A110" s="108">
        <v>18</v>
      </c>
      <c r="B110" s="109" t="s">
        <v>45</v>
      </c>
      <c r="C110" s="110" t="s">
        <v>50</v>
      </c>
      <c r="D110" s="111">
        <v>0</v>
      </c>
      <c r="E110" s="112"/>
      <c r="F110" s="113"/>
      <c r="G110" s="110"/>
      <c r="H110" s="114"/>
      <c r="I110" s="115"/>
      <c r="J110" s="116"/>
      <c r="K110" s="115"/>
      <c r="L110" s="117"/>
      <c r="M110" s="118"/>
      <c r="N110" s="119"/>
      <c r="O110" s="120"/>
      <c r="P110" s="188"/>
      <c r="Q110" s="188"/>
      <c r="R110" s="188"/>
      <c r="S110" s="90"/>
      <c r="T110" s="108">
        <v>18</v>
      </c>
      <c r="U110" s="109" t="s">
        <v>45</v>
      </c>
      <c r="V110" s="110" t="s">
        <v>50</v>
      </c>
      <c r="W110" s="189"/>
      <c r="X110" s="189"/>
      <c r="Y110" s="189"/>
      <c r="Z110" s="189"/>
      <c r="AA110" s="190"/>
    </row>
    <row r="111" spans="1:27" ht="12.75" customHeight="1">
      <c r="A111" s="74">
        <v>19</v>
      </c>
      <c r="B111" s="75" t="s">
        <v>58</v>
      </c>
      <c r="C111" s="76" t="s">
        <v>50</v>
      </c>
      <c r="D111" s="77">
        <v>2</v>
      </c>
      <c r="E111" s="78">
        <v>825</v>
      </c>
      <c r="F111" s="79">
        <f t="shared" si="30"/>
        <v>1650</v>
      </c>
      <c r="G111" s="76"/>
      <c r="H111" s="80">
        <f t="shared" si="31"/>
        <v>0</v>
      </c>
      <c r="I111" s="81">
        <f>'[1]Pay App #6'!K111</f>
        <v>0</v>
      </c>
      <c r="J111" s="82">
        <f t="shared" si="42"/>
        <v>0</v>
      </c>
      <c r="K111" s="81">
        <f t="shared" si="43"/>
        <v>0</v>
      </c>
      <c r="L111" s="83">
        <f t="shared" si="33"/>
        <v>0</v>
      </c>
      <c r="M111" s="84">
        <f t="shared" si="34"/>
        <v>0</v>
      </c>
      <c r="N111" s="85" t="s">
        <v>39</v>
      </c>
      <c r="O111" s="86"/>
      <c r="P111" s="83">
        <f t="shared" si="35"/>
        <v>-1650</v>
      </c>
      <c r="Q111" s="88">
        <f t="shared" si="36"/>
        <v>-2</v>
      </c>
      <c r="R111" s="89">
        <f t="shared" si="37"/>
        <v>0</v>
      </c>
      <c r="S111" s="90"/>
      <c r="T111" s="74">
        <v>19</v>
      </c>
      <c r="U111" s="75" t="s">
        <v>58</v>
      </c>
      <c r="V111" s="76" t="s">
        <v>50</v>
      </c>
      <c r="W111" s="183">
        <v>825</v>
      </c>
      <c r="X111" s="184">
        <f t="shared" si="38"/>
        <v>0</v>
      </c>
      <c r="Y111" s="185">
        <f t="shared" si="39"/>
        <v>-2</v>
      </c>
      <c r="Z111" s="186">
        <f t="shared" si="40"/>
        <v>0</v>
      </c>
      <c r="AA111" s="187">
        <f t="shared" si="41"/>
        <v>-1650</v>
      </c>
    </row>
    <row r="112" spans="1:27" ht="12.75" customHeight="1">
      <c r="A112" s="74">
        <v>20</v>
      </c>
      <c r="B112" s="75" t="s">
        <v>59</v>
      </c>
      <c r="C112" s="76" t="s">
        <v>50</v>
      </c>
      <c r="D112" s="77">
        <v>53</v>
      </c>
      <c r="E112" s="78">
        <v>870</v>
      </c>
      <c r="F112" s="79">
        <f t="shared" si="30"/>
        <v>46110</v>
      </c>
      <c r="G112" s="76"/>
      <c r="H112" s="80">
        <f t="shared" si="31"/>
        <v>0</v>
      </c>
      <c r="I112" s="81">
        <f>'[1]Pay App #6'!K112</f>
        <v>47</v>
      </c>
      <c r="J112" s="82">
        <f t="shared" si="42"/>
        <v>40890</v>
      </c>
      <c r="K112" s="81">
        <f t="shared" si="43"/>
        <v>47</v>
      </c>
      <c r="L112" s="83">
        <f t="shared" si="33"/>
        <v>40890</v>
      </c>
      <c r="M112" s="84">
        <f t="shared" si="34"/>
        <v>0.8867924528301887</v>
      </c>
      <c r="N112" s="85" t="s">
        <v>39</v>
      </c>
      <c r="O112" s="86"/>
      <c r="P112" s="83">
        <f t="shared" si="35"/>
        <v>-5220</v>
      </c>
      <c r="Q112" s="88">
        <f t="shared" si="36"/>
        <v>-6</v>
      </c>
      <c r="R112" s="89">
        <f t="shared" si="37"/>
        <v>47</v>
      </c>
      <c r="S112" s="90"/>
      <c r="T112" s="74">
        <v>20</v>
      </c>
      <c r="U112" s="75" t="s">
        <v>59</v>
      </c>
      <c r="V112" s="76" t="s">
        <v>50</v>
      </c>
      <c r="W112" s="183">
        <v>870</v>
      </c>
      <c r="X112" s="184">
        <f t="shared" si="38"/>
        <v>0</v>
      </c>
      <c r="Y112" s="185">
        <f t="shared" si="39"/>
        <v>-6</v>
      </c>
      <c r="Z112" s="186">
        <f t="shared" si="40"/>
        <v>0</v>
      </c>
      <c r="AA112" s="187">
        <f t="shared" si="41"/>
        <v>-5220</v>
      </c>
    </row>
    <row r="113" spans="1:27" s="34" customFormat="1" ht="12.75" customHeight="1">
      <c r="A113" s="94">
        <v>21</v>
      </c>
      <c r="B113" s="95" t="s">
        <v>60</v>
      </c>
      <c r="C113" s="96" t="s">
        <v>50</v>
      </c>
      <c r="D113" s="97">
        <v>5</v>
      </c>
      <c r="E113" s="78">
        <v>1775</v>
      </c>
      <c r="F113" s="98">
        <f t="shared" si="30"/>
        <v>8875</v>
      </c>
      <c r="G113" s="96"/>
      <c r="H113" s="100">
        <f t="shared" si="31"/>
        <v>0</v>
      </c>
      <c r="I113" s="81">
        <f>'[1]Pay App #6'!K113</f>
        <v>6</v>
      </c>
      <c r="J113" s="102">
        <f t="shared" si="42"/>
        <v>10650</v>
      </c>
      <c r="K113" s="101">
        <f t="shared" si="43"/>
        <v>6</v>
      </c>
      <c r="L113" s="103">
        <f t="shared" si="33"/>
        <v>10650</v>
      </c>
      <c r="M113" s="104">
        <f t="shared" si="34"/>
        <v>1.2</v>
      </c>
      <c r="N113" s="105" t="s">
        <v>39</v>
      </c>
      <c r="O113" s="106"/>
      <c r="P113" s="83">
        <f t="shared" si="35"/>
        <v>1775</v>
      </c>
      <c r="Q113" s="88">
        <f t="shared" si="36"/>
        <v>1</v>
      </c>
      <c r="R113" s="89">
        <f t="shared" si="37"/>
        <v>6</v>
      </c>
      <c r="S113" s="128"/>
      <c r="T113" s="94">
        <v>21</v>
      </c>
      <c r="U113" s="95" t="s">
        <v>60</v>
      </c>
      <c r="V113" s="96" t="s">
        <v>50</v>
      </c>
      <c r="W113" s="183">
        <v>1775</v>
      </c>
      <c r="X113" s="184">
        <f t="shared" si="38"/>
        <v>1</v>
      </c>
      <c r="Y113" s="185">
        <f t="shared" si="39"/>
        <v>0</v>
      </c>
      <c r="Z113" s="186">
        <f t="shared" si="40"/>
        <v>1775</v>
      </c>
      <c r="AA113" s="187">
        <f t="shared" si="41"/>
        <v>0</v>
      </c>
    </row>
    <row r="114" spans="1:27" s="34" customFormat="1" ht="12.75" customHeight="1">
      <c r="A114" s="94">
        <v>22</v>
      </c>
      <c r="B114" s="95" t="s">
        <v>114</v>
      </c>
      <c r="C114" s="96" t="s">
        <v>50</v>
      </c>
      <c r="D114" s="97">
        <v>5</v>
      </c>
      <c r="E114" s="78">
        <v>365</v>
      </c>
      <c r="F114" s="98">
        <f t="shared" si="30"/>
        <v>1825</v>
      </c>
      <c r="G114" s="96">
        <v>5</v>
      </c>
      <c r="H114" s="100">
        <f t="shared" si="31"/>
        <v>1825</v>
      </c>
      <c r="I114" s="81">
        <f>'[1]Pay App #6'!K114</f>
        <v>0</v>
      </c>
      <c r="J114" s="102">
        <f t="shared" si="42"/>
        <v>0</v>
      </c>
      <c r="K114" s="101">
        <f t="shared" si="43"/>
        <v>5</v>
      </c>
      <c r="L114" s="103">
        <f t="shared" si="33"/>
        <v>1825</v>
      </c>
      <c r="M114" s="104">
        <f t="shared" si="34"/>
        <v>1</v>
      </c>
      <c r="N114" s="105" t="s">
        <v>39</v>
      </c>
      <c r="O114" s="106"/>
      <c r="P114" s="83">
        <f t="shared" si="35"/>
        <v>0</v>
      </c>
      <c r="Q114" s="88">
        <f t="shared" si="36"/>
        <v>0</v>
      </c>
      <c r="R114" s="89">
        <f t="shared" si="37"/>
        <v>5</v>
      </c>
      <c r="S114" s="128"/>
      <c r="T114" s="94">
        <v>22</v>
      </c>
      <c r="U114" s="95" t="s">
        <v>114</v>
      </c>
      <c r="V114" s="96" t="s">
        <v>50</v>
      </c>
      <c r="W114" s="183">
        <v>365</v>
      </c>
      <c r="X114" s="184">
        <f t="shared" si="38"/>
        <v>0</v>
      </c>
      <c r="Y114" s="185">
        <f t="shared" si="39"/>
        <v>0</v>
      </c>
      <c r="Z114" s="186">
        <f t="shared" si="40"/>
        <v>0</v>
      </c>
      <c r="AA114" s="187">
        <f t="shared" si="41"/>
        <v>0</v>
      </c>
    </row>
    <row r="115" spans="1:27" s="34" customFormat="1" ht="12.75" customHeight="1">
      <c r="A115" s="94">
        <v>23</v>
      </c>
      <c r="B115" s="95" t="s">
        <v>61</v>
      </c>
      <c r="C115" s="96" t="s">
        <v>62</v>
      </c>
      <c r="D115" s="97">
        <v>8030</v>
      </c>
      <c r="E115" s="78">
        <v>8.75</v>
      </c>
      <c r="F115" s="98">
        <f t="shared" si="30"/>
        <v>70262.5</v>
      </c>
      <c r="G115" s="96"/>
      <c r="H115" s="100">
        <f t="shared" si="31"/>
        <v>0</v>
      </c>
      <c r="I115" s="81">
        <f>'[1]Pay App #6'!K115</f>
        <v>8030</v>
      </c>
      <c r="J115" s="102">
        <f t="shared" si="42"/>
        <v>70262.5</v>
      </c>
      <c r="K115" s="101">
        <f t="shared" si="43"/>
        <v>8030</v>
      </c>
      <c r="L115" s="103">
        <f t="shared" si="33"/>
        <v>70262.5</v>
      </c>
      <c r="M115" s="104">
        <f t="shared" si="34"/>
        <v>1</v>
      </c>
      <c r="N115" s="105" t="s">
        <v>39</v>
      </c>
      <c r="O115" s="106"/>
      <c r="P115" s="83">
        <f t="shared" si="35"/>
        <v>0</v>
      </c>
      <c r="Q115" s="88">
        <f t="shared" si="36"/>
        <v>0</v>
      </c>
      <c r="R115" s="89">
        <f t="shared" si="37"/>
        <v>8030</v>
      </c>
      <c r="S115" s="128"/>
      <c r="T115" s="94">
        <v>23</v>
      </c>
      <c r="U115" s="95" t="s">
        <v>61</v>
      </c>
      <c r="V115" s="96" t="s">
        <v>62</v>
      </c>
      <c r="W115" s="183">
        <v>8.75</v>
      </c>
      <c r="X115" s="184">
        <f t="shared" si="38"/>
        <v>0</v>
      </c>
      <c r="Y115" s="185">
        <f t="shared" si="39"/>
        <v>0</v>
      </c>
      <c r="Z115" s="186">
        <f t="shared" si="40"/>
        <v>0</v>
      </c>
      <c r="AA115" s="187">
        <f t="shared" si="41"/>
        <v>0</v>
      </c>
    </row>
    <row r="116" spans="1:27" ht="12.75" customHeight="1">
      <c r="A116" s="108">
        <v>24</v>
      </c>
      <c r="B116" s="109" t="s">
        <v>45</v>
      </c>
      <c r="C116" s="110" t="s">
        <v>62</v>
      </c>
      <c r="D116" s="111">
        <v>0</v>
      </c>
      <c r="E116" s="112"/>
      <c r="F116" s="113"/>
      <c r="G116" s="110"/>
      <c r="H116" s="114"/>
      <c r="I116" s="115"/>
      <c r="J116" s="116"/>
      <c r="K116" s="115"/>
      <c r="L116" s="117"/>
      <c r="M116" s="118"/>
      <c r="N116" s="119"/>
      <c r="O116" s="120"/>
      <c r="P116" s="188"/>
      <c r="Q116" s="188"/>
      <c r="R116" s="188"/>
      <c r="S116" s="90"/>
      <c r="T116" s="108">
        <v>24</v>
      </c>
      <c r="U116" s="109" t="s">
        <v>45</v>
      </c>
      <c r="V116" s="110" t="s">
        <v>62</v>
      </c>
      <c r="W116" s="189"/>
      <c r="X116" s="189"/>
      <c r="Y116" s="189"/>
      <c r="Z116" s="189"/>
      <c r="AA116" s="190"/>
    </row>
    <row r="117" spans="1:27" ht="12.75" customHeight="1">
      <c r="A117" s="74">
        <v>25</v>
      </c>
      <c r="B117" s="75" t="s">
        <v>63</v>
      </c>
      <c r="C117" s="76" t="s">
        <v>38</v>
      </c>
      <c r="D117" s="77">
        <v>1</v>
      </c>
      <c r="E117" s="78">
        <v>4850</v>
      </c>
      <c r="F117" s="79">
        <f t="shared" si="30"/>
        <v>4850</v>
      </c>
      <c r="G117" s="76"/>
      <c r="H117" s="80">
        <f t="shared" si="31"/>
        <v>0</v>
      </c>
      <c r="I117" s="81">
        <f>'[1]Pay App #6'!K117</f>
        <v>1</v>
      </c>
      <c r="J117" s="82">
        <f t="shared" si="42"/>
        <v>4850</v>
      </c>
      <c r="K117" s="81">
        <f t="shared" si="43"/>
        <v>1</v>
      </c>
      <c r="L117" s="83">
        <f t="shared" si="33"/>
        <v>4850</v>
      </c>
      <c r="M117" s="84">
        <f t="shared" si="34"/>
        <v>1</v>
      </c>
      <c r="N117" s="85" t="s">
        <v>39</v>
      </c>
      <c r="O117" s="86"/>
      <c r="P117" s="83">
        <f t="shared" si="35"/>
        <v>0</v>
      </c>
      <c r="Q117" s="88">
        <f t="shared" si="36"/>
        <v>0</v>
      </c>
      <c r="R117" s="89">
        <f t="shared" si="37"/>
        <v>1</v>
      </c>
      <c r="S117" s="90"/>
      <c r="T117" s="74">
        <v>25</v>
      </c>
      <c r="U117" s="75" t="s">
        <v>63</v>
      </c>
      <c r="V117" s="76" t="s">
        <v>38</v>
      </c>
      <c r="W117" s="183">
        <v>4850</v>
      </c>
      <c r="X117" s="184">
        <f t="shared" si="38"/>
        <v>0</v>
      </c>
      <c r="Y117" s="185">
        <f t="shared" si="39"/>
        <v>0</v>
      </c>
      <c r="Z117" s="186">
        <f t="shared" si="40"/>
        <v>0</v>
      </c>
      <c r="AA117" s="187">
        <f t="shared" si="41"/>
        <v>0</v>
      </c>
    </row>
    <row r="118" spans="1:27" ht="12.75" customHeight="1">
      <c r="A118" s="74">
        <v>26</v>
      </c>
      <c r="B118" s="75" t="s">
        <v>64</v>
      </c>
      <c r="C118" s="76" t="s">
        <v>62</v>
      </c>
      <c r="D118" s="77">
        <v>4740</v>
      </c>
      <c r="E118" s="78">
        <v>13</v>
      </c>
      <c r="F118" s="79">
        <f t="shared" si="30"/>
        <v>61620</v>
      </c>
      <c r="G118" s="76"/>
      <c r="H118" s="80">
        <f t="shared" si="31"/>
        <v>0</v>
      </c>
      <c r="I118" s="81">
        <f>'[1]Pay App #6'!K118</f>
        <v>4404</v>
      </c>
      <c r="J118" s="82">
        <f t="shared" si="42"/>
        <v>57252</v>
      </c>
      <c r="K118" s="81">
        <f t="shared" si="43"/>
        <v>4404</v>
      </c>
      <c r="L118" s="83">
        <f t="shared" si="33"/>
        <v>57252</v>
      </c>
      <c r="M118" s="84">
        <f t="shared" si="34"/>
        <v>0.92911392405063287</v>
      </c>
      <c r="N118" s="85" t="s">
        <v>39</v>
      </c>
      <c r="O118" s="86"/>
      <c r="P118" s="83">
        <f t="shared" si="35"/>
        <v>-4368</v>
      </c>
      <c r="Q118" s="88">
        <f t="shared" si="36"/>
        <v>-336</v>
      </c>
      <c r="R118" s="89">
        <f t="shared" si="37"/>
        <v>4404</v>
      </c>
      <c r="S118" s="90"/>
      <c r="T118" s="74">
        <v>26</v>
      </c>
      <c r="U118" s="75" t="s">
        <v>64</v>
      </c>
      <c r="V118" s="76" t="s">
        <v>62</v>
      </c>
      <c r="W118" s="183">
        <v>13</v>
      </c>
      <c r="X118" s="184">
        <f t="shared" si="38"/>
        <v>0</v>
      </c>
      <c r="Y118" s="185">
        <f t="shared" si="39"/>
        <v>-336</v>
      </c>
      <c r="Z118" s="186">
        <f t="shared" si="40"/>
        <v>0</v>
      </c>
      <c r="AA118" s="187">
        <f t="shared" si="41"/>
        <v>-4368</v>
      </c>
    </row>
    <row r="119" spans="1:27" ht="12.75" customHeight="1">
      <c r="A119" s="74">
        <v>27</v>
      </c>
      <c r="B119" s="75" t="s">
        <v>65</v>
      </c>
      <c r="C119" s="76" t="s">
        <v>66</v>
      </c>
      <c r="D119" s="77">
        <v>3610</v>
      </c>
      <c r="E119" s="78">
        <v>26</v>
      </c>
      <c r="F119" s="79">
        <f t="shared" si="30"/>
        <v>93860</v>
      </c>
      <c r="G119" s="76"/>
      <c r="H119" s="80">
        <f t="shared" si="31"/>
        <v>0</v>
      </c>
      <c r="I119" s="81">
        <f>'[1]Pay App #6'!K119</f>
        <v>3626.6</v>
      </c>
      <c r="J119" s="82">
        <f t="shared" si="42"/>
        <v>94291.599999999991</v>
      </c>
      <c r="K119" s="81">
        <f t="shared" si="43"/>
        <v>3626.6</v>
      </c>
      <c r="L119" s="83">
        <f t="shared" si="33"/>
        <v>94291.599999999991</v>
      </c>
      <c r="M119" s="84">
        <f t="shared" si="34"/>
        <v>1.0045983379501384</v>
      </c>
      <c r="N119" s="85" t="s">
        <v>39</v>
      </c>
      <c r="O119" s="86"/>
      <c r="P119" s="83">
        <f t="shared" si="35"/>
        <v>431.59999999999127</v>
      </c>
      <c r="Q119" s="88">
        <f t="shared" si="36"/>
        <v>16.599999999999909</v>
      </c>
      <c r="R119" s="89">
        <f t="shared" si="37"/>
        <v>3626.6</v>
      </c>
      <c r="S119" s="90"/>
      <c r="T119" s="74">
        <v>27</v>
      </c>
      <c r="U119" s="75" t="s">
        <v>65</v>
      </c>
      <c r="V119" s="76" t="s">
        <v>66</v>
      </c>
      <c r="W119" s="183">
        <v>26</v>
      </c>
      <c r="X119" s="184">
        <f t="shared" si="38"/>
        <v>16.599999999999909</v>
      </c>
      <c r="Y119" s="185">
        <f t="shared" si="39"/>
        <v>0</v>
      </c>
      <c r="Z119" s="186">
        <f t="shared" si="40"/>
        <v>431.59999999999764</v>
      </c>
      <c r="AA119" s="187">
        <f t="shared" si="41"/>
        <v>0</v>
      </c>
    </row>
    <row r="120" spans="1:27" ht="12.75" customHeight="1">
      <c r="A120" s="74">
        <v>28</v>
      </c>
      <c r="B120" s="75" t="s">
        <v>67</v>
      </c>
      <c r="C120" s="76" t="s">
        <v>66</v>
      </c>
      <c r="D120" s="77">
        <v>195</v>
      </c>
      <c r="E120" s="78">
        <v>520</v>
      </c>
      <c r="F120" s="79">
        <f t="shared" si="30"/>
        <v>101400</v>
      </c>
      <c r="G120" s="76"/>
      <c r="H120" s="80">
        <f t="shared" si="31"/>
        <v>0</v>
      </c>
      <c r="I120" s="81">
        <f>'[1]Pay App #6'!K120</f>
        <v>195.8</v>
      </c>
      <c r="J120" s="82">
        <f t="shared" si="42"/>
        <v>101816</v>
      </c>
      <c r="K120" s="81">
        <f t="shared" si="43"/>
        <v>195.8</v>
      </c>
      <c r="L120" s="83">
        <f t="shared" si="33"/>
        <v>101816</v>
      </c>
      <c r="M120" s="84">
        <f t="shared" si="34"/>
        <v>1.0041025641025643</v>
      </c>
      <c r="N120" s="85" t="s">
        <v>39</v>
      </c>
      <c r="O120" s="86"/>
      <c r="P120" s="83">
        <f t="shared" si="35"/>
        <v>416</v>
      </c>
      <c r="Q120" s="88">
        <f t="shared" si="36"/>
        <v>0.80000000000001137</v>
      </c>
      <c r="R120" s="89">
        <f t="shared" si="37"/>
        <v>195.8</v>
      </c>
      <c r="S120" s="90"/>
      <c r="T120" s="74">
        <v>28</v>
      </c>
      <c r="U120" s="75" t="s">
        <v>67</v>
      </c>
      <c r="V120" s="76" t="s">
        <v>66</v>
      </c>
      <c r="W120" s="183">
        <v>520</v>
      </c>
      <c r="X120" s="184">
        <f t="shared" si="38"/>
        <v>0.80000000000001137</v>
      </c>
      <c r="Y120" s="185">
        <f t="shared" si="39"/>
        <v>0</v>
      </c>
      <c r="Z120" s="186">
        <f t="shared" si="40"/>
        <v>416.00000000000591</v>
      </c>
      <c r="AA120" s="187">
        <f t="shared" si="41"/>
        <v>0</v>
      </c>
    </row>
    <row r="121" spans="1:27" ht="12.75" customHeight="1">
      <c r="A121" s="74">
        <v>29</v>
      </c>
      <c r="B121" s="75" t="s">
        <v>68</v>
      </c>
      <c r="C121" s="76" t="s">
        <v>69</v>
      </c>
      <c r="D121" s="77">
        <v>990</v>
      </c>
      <c r="E121" s="78">
        <v>3</v>
      </c>
      <c r="F121" s="79">
        <f t="shared" si="30"/>
        <v>2970</v>
      </c>
      <c r="G121" s="76"/>
      <c r="H121" s="80">
        <f t="shared" si="31"/>
        <v>0</v>
      </c>
      <c r="I121" s="81">
        <f>'[1]Pay App #6'!K121</f>
        <v>990</v>
      </c>
      <c r="J121" s="82">
        <f t="shared" si="42"/>
        <v>2970</v>
      </c>
      <c r="K121" s="81">
        <f t="shared" si="43"/>
        <v>990</v>
      </c>
      <c r="L121" s="83">
        <f t="shared" si="33"/>
        <v>2970</v>
      </c>
      <c r="M121" s="84">
        <f t="shared" si="34"/>
        <v>1</v>
      </c>
      <c r="N121" s="85" t="s">
        <v>39</v>
      </c>
      <c r="O121" s="86"/>
      <c r="P121" s="83">
        <f t="shared" si="35"/>
        <v>0</v>
      </c>
      <c r="Q121" s="88">
        <f t="shared" si="36"/>
        <v>0</v>
      </c>
      <c r="R121" s="89">
        <f t="shared" si="37"/>
        <v>990</v>
      </c>
      <c r="S121" s="90"/>
      <c r="T121" s="74">
        <v>29</v>
      </c>
      <c r="U121" s="75" t="s">
        <v>68</v>
      </c>
      <c r="V121" s="76" t="s">
        <v>69</v>
      </c>
      <c r="W121" s="183">
        <v>3</v>
      </c>
      <c r="X121" s="184">
        <f t="shared" si="38"/>
        <v>0</v>
      </c>
      <c r="Y121" s="185">
        <f t="shared" si="39"/>
        <v>0</v>
      </c>
      <c r="Z121" s="186">
        <f t="shared" si="40"/>
        <v>0</v>
      </c>
      <c r="AA121" s="187">
        <f t="shared" si="41"/>
        <v>0</v>
      </c>
    </row>
    <row r="122" spans="1:27" ht="12.75" customHeight="1">
      <c r="A122" s="74">
        <v>30</v>
      </c>
      <c r="B122" s="75" t="s">
        <v>70</v>
      </c>
      <c r="C122" s="76" t="s">
        <v>47</v>
      </c>
      <c r="D122" s="77">
        <v>8670</v>
      </c>
      <c r="E122" s="78">
        <v>10.75</v>
      </c>
      <c r="F122" s="79">
        <f t="shared" si="30"/>
        <v>93202.5</v>
      </c>
      <c r="G122" s="76">
        <v>38</v>
      </c>
      <c r="H122" s="80">
        <f t="shared" si="31"/>
        <v>408.5</v>
      </c>
      <c r="I122" s="81">
        <f>'[1]Pay App #6'!K122</f>
        <v>10131.700000000001</v>
      </c>
      <c r="J122" s="82">
        <f t="shared" si="42"/>
        <v>108915.77500000001</v>
      </c>
      <c r="K122" s="81">
        <f t="shared" si="43"/>
        <v>10169.700000000001</v>
      </c>
      <c r="L122" s="83">
        <f t="shared" si="33"/>
        <v>109324.27500000001</v>
      </c>
      <c r="M122" s="84">
        <f t="shared" si="34"/>
        <v>1.172975778546713</v>
      </c>
      <c r="N122" s="85" t="s">
        <v>39</v>
      </c>
      <c r="O122" s="86"/>
      <c r="P122" s="83">
        <f t="shared" si="35"/>
        <v>16121.775000000009</v>
      </c>
      <c r="Q122" s="88">
        <f t="shared" si="36"/>
        <v>1499.7000000000007</v>
      </c>
      <c r="R122" s="89">
        <f t="shared" si="37"/>
        <v>10169.700000000001</v>
      </c>
      <c r="S122" s="90"/>
      <c r="T122" s="74">
        <v>30</v>
      </c>
      <c r="U122" s="75" t="s">
        <v>70</v>
      </c>
      <c r="V122" s="76" t="s">
        <v>47</v>
      </c>
      <c r="W122" s="183">
        <v>10.75</v>
      </c>
      <c r="X122" s="184">
        <f t="shared" si="38"/>
        <v>1499.7000000000007</v>
      </c>
      <c r="Y122" s="185">
        <f t="shared" si="39"/>
        <v>0</v>
      </c>
      <c r="Z122" s="186">
        <f t="shared" si="40"/>
        <v>16121.775000000009</v>
      </c>
      <c r="AA122" s="187">
        <f t="shared" si="41"/>
        <v>0</v>
      </c>
    </row>
    <row r="123" spans="1:27" ht="12.75" customHeight="1">
      <c r="A123" s="74">
        <v>31</v>
      </c>
      <c r="B123" s="75" t="s">
        <v>71</v>
      </c>
      <c r="C123" s="76" t="s">
        <v>72</v>
      </c>
      <c r="D123" s="77">
        <v>16200</v>
      </c>
      <c r="E123" s="78">
        <v>3.5</v>
      </c>
      <c r="F123" s="79">
        <f t="shared" si="30"/>
        <v>56700</v>
      </c>
      <c r="G123" s="76">
        <v>200</v>
      </c>
      <c r="H123" s="80">
        <f t="shared" si="31"/>
        <v>700</v>
      </c>
      <c r="I123" s="81">
        <f>'[1]Pay App #6'!K123</f>
        <v>29040.880000000001</v>
      </c>
      <c r="J123" s="82">
        <f t="shared" si="42"/>
        <v>101643.08</v>
      </c>
      <c r="K123" s="81">
        <f t="shared" si="43"/>
        <v>29240.880000000001</v>
      </c>
      <c r="L123" s="83">
        <f t="shared" si="33"/>
        <v>102343.08</v>
      </c>
      <c r="M123" s="84">
        <f t="shared" si="34"/>
        <v>1.8049925925925927</v>
      </c>
      <c r="N123" s="85" t="s">
        <v>39</v>
      </c>
      <c r="O123" s="86"/>
      <c r="P123" s="83">
        <f t="shared" si="35"/>
        <v>45643.08</v>
      </c>
      <c r="Q123" s="88">
        <f t="shared" si="36"/>
        <v>13040.880000000001</v>
      </c>
      <c r="R123" s="89">
        <f t="shared" si="37"/>
        <v>29240.880000000001</v>
      </c>
      <c r="S123" s="90"/>
      <c r="T123" s="74">
        <v>31</v>
      </c>
      <c r="U123" s="75" t="s">
        <v>71</v>
      </c>
      <c r="V123" s="76" t="s">
        <v>72</v>
      </c>
      <c r="W123" s="183">
        <v>3.5</v>
      </c>
      <c r="X123" s="184">
        <f t="shared" si="38"/>
        <v>13040.880000000001</v>
      </c>
      <c r="Y123" s="185">
        <f t="shared" si="39"/>
        <v>0</v>
      </c>
      <c r="Z123" s="186">
        <f t="shared" si="40"/>
        <v>45643.08</v>
      </c>
      <c r="AA123" s="187">
        <f t="shared" si="41"/>
        <v>0</v>
      </c>
    </row>
    <row r="124" spans="1:27" ht="12.75" customHeight="1">
      <c r="A124" s="74">
        <v>32</v>
      </c>
      <c r="B124" s="75" t="s">
        <v>73</v>
      </c>
      <c r="C124" s="76" t="s">
        <v>72</v>
      </c>
      <c r="D124" s="77">
        <v>1530</v>
      </c>
      <c r="E124" s="78">
        <v>4.75</v>
      </c>
      <c r="F124" s="79">
        <f t="shared" si="30"/>
        <v>7267.5</v>
      </c>
      <c r="G124" s="76"/>
      <c r="H124" s="80">
        <f t="shared" si="31"/>
        <v>0</v>
      </c>
      <c r="I124" s="81">
        <f>'[1]Pay App #6'!K124</f>
        <v>1415</v>
      </c>
      <c r="J124" s="82">
        <f t="shared" si="42"/>
        <v>6721.25</v>
      </c>
      <c r="K124" s="81">
        <f t="shared" si="43"/>
        <v>1415</v>
      </c>
      <c r="L124" s="83">
        <f t="shared" si="33"/>
        <v>6721.25</v>
      </c>
      <c r="M124" s="84">
        <f t="shared" si="34"/>
        <v>0.92483660130718959</v>
      </c>
      <c r="N124" s="85" t="s">
        <v>39</v>
      </c>
      <c r="O124" s="86"/>
      <c r="P124" s="83">
        <f t="shared" si="35"/>
        <v>-546.25</v>
      </c>
      <c r="Q124" s="88">
        <f t="shared" si="36"/>
        <v>-115</v>
      </c>
      <c r="R124" s="89">
        <f t="shared" si="37"/>
        <v>1415</v>
      </c>
      <c r="S124" s="90"/>
      <c r="T124" s="74">
        <v>32</v>
      </c>
      <c r="U124" s="75" t="s">
        <v>73</v>
      </c>
      <c r="V124" s="76" t="s">
        <v>72</v>
      </c>
      <c r="W124" s="183">
        <v>4.75</v>
      </c>
      <c r="X124" s="184">
        <f t="shared" si="38"/>
        <v>0</v>
      </c>
      <c r="Y124" s="185">
        <f t="shared" si="39"/>
        <v>-115</v>
      </c>
      <c r="Z124" s="186">
        <f t="shared" si="40"/>
        <v>0</v>
      </c>
      <c r="AA124" s="187">
        <f t="shared" si="41"/>
        <v>-546.25</v>
      </c>
    </row>
    <row r="125" spans="1:27" ht="12.75" customHeight="1">
      <c r="A125" s="74">
        <v>33</v>
      </c>
      <c r="B125" s="75" t="s">
        <v>115</v>
      </c>
      <c r="C125" s="76" t="s">
        <v>44</v>
      </c>
      <c r="D125" s="77">
        <v>2750</v>
      </c>
      <c r="E125" s="78">
        <v>17</v>
      </c>
      <c r="F125" s="79">
        <f t="shared" si="30"/>
        <v>46750</v>
      </c>
      <c r="G125" s="76"/>
      <c r="H125" s="80">
        <f t="shared" si="31"/>
        <v>0</v>
      </c>
      <c r="I125" s="81">
        <f>'[1]Pay App #6'!K125</f>
        <v>2784.16</v>
      </c>
      <c r="J125" s="82">
        <f t="shared" si="42"/>
        <v>47330.720000000001</v>
      </c>
      <c r="K125" s="81">
        <f t="shared" si="43"/>
        <v>2784.16</v>
      </c>
      <c r="L125" s="83">
        <f t="shared" si="33"/>
        <v>47330.720000000001</v>
      </c>
      <c r="M125" s="84">
        <f t="shared" si="34"/>
        <v>1.0124218181818181</v>
      </c>
      <c r="N125" s="85" t="s">
        <v>39</v>
      </c>
      <c r="O125" s="86"/>
      <c r="P125" s="83">
        <f t="shared" si="35"/>
        <v>580.72000000000116</v>
      </c>
      <c r="Q125" s="88">
        <f t="shared" si="36"/>
        <v>34.159999999999854</v>
      </c>
      <c r="R125" s="89">
        <f t="shared" si="37"/>
        <v>2784.16</v>
      </c>
      <c r="S125" s="90"/>
      <c r="T125" s="74">
        <v>33</v>
      </c>
      <c r="U125" s="75" t="s">
        <v>115</v>
      </c>
      <c r="V125" s="76" t="s">
        <v>44</v>
      </c>
      <c r="W125" s="183">
        <v>17</v>
      </c>
      <c r="X125" s="184">
        <f t="shared" si="38"/>
        <v>34.159999999999854</v>
      </c>
      <c r="Y125" s="185">
        <f t="shared" si="39"/>
        <v>0</v>
      </c>
      <c r="Z125" s="186">
        <f t="shared" si="40"/>
        <v>580.71999999999753</v>
      </c>
      <c r="AA125" s="187">
        <f t="shared" si="41"/>
        <v>0</v>
      </c>
    </row>
    <row r="126" spans="1:27" ht="12.75" customHeight="1">
      <c r="A126" s="74">
        <v>34</v>
      </c>
      <c r="B126" s="75" t="s">
        <v>74</v>
      </c>
      <c r="C126" s="76" t="s">
        <v>72</v>
      </c>
      <c r="D126" s="77">
        <v>4770</v>
      </c>
      <c r="E126" s="78">
        <v>5.75</v>
      </c>
      <c r="F126" s="79">
        <f t="shared" si="30"/>
        <v>27427.5</v>
      </c>
      <c r="G126" s="76"/>
      <c r="H126" s="80">
        <f t="shared" si="31"/>
        <v>0</v>
      </c>
      <c r="I126" s="81">
        <f>'[1]Pay App #6'!K126</f>
        <v>4582.6000000000004</v>
      </c>
      <c r="J126" s="82">
        <f t="shared" si="42"/>
        <v>26349.95</v>
      </c>
      <c r="K126" s="81">
        <f t="shared" si="43"/>
        <v>4582.6000000000004</v>
      </c>
      <c r="L126" s="83">
        <f t="shared" si="33"/>
        <v>26349.95</v>
      </c>
      <c r="M126" s="84">
        <f t="shared" si="34"/>
        <v>0.96071278825995809</v>
      </c>
      <c r="N126" s="85" t="s">
        <v>39</v>
      </c>
      <c r="O126" s="86"/>
      <c r="P126" s="83">
        <f t="shared" si="35"/>
        <v>-1077.5499999999993</v>
      </c>
      <c r="Q126" s="88">
        <f t="shared" si="36"/>
        <v>-187.39999999999964</v>
      </c>
      <c r="R126" s="89">
        <f t="shared" si="37"/>
        <v>4582.6000000000004</v>
      </c>
      <c r="S126" s="90"/>
      <c r="T126" s="74">
        <v>34</v>
      </c>
      <c r="U126" s="75" t="s">
        <v>74</v>
      </c>
      <c r="V126" s="76" t="s">
        <v>72</v>
      </c>
      <c r="W126" s="183">
        <v>5.75</v>
      </c>
      <c r="X126" s="184">
        <f t="shared" si="38"/>
        <v>0</v>
      </c>
      <c r="Y126" s="185">
        <f t="shared" si="39"/>
        <v>-187.39999999999964</v>
      </c>
      <c r="Z126" s="186">
        <f t="shared" si="40"/>
        <v>0</v>
      </c>
      <c r="AA126" s="187">
        <f t="shared" si="41"/>
        <v>-1077.5499999999979</v>
      </c>
    </row>
    <row r="127" spans="1:27" ht="12.75" customHeight="1">
      <c r="A127" s="74">
        <v>35</v>
      </c>
      <c r="B127" s="75" t="s">
        <v>75</v>
      </c>
      <c r="C127" s="76" t="s">
        <v>72</v>
      </c>
      <c r="D127" s="77">
        <v>416</v>
      </c>
      <c r="E127" s="78">
        <v>26</v>
      </c>
      <c r="F127" s="79">
        <f t="shared" si="30"/>
        <v>10816</v>
      </c>
      <c r="G127" s="76"/>
      <c r="H127" s="80">
        <f t="shared" si="31"/>
        <v>0</v>
      </c>
      <c r="I127" s="81">
        <f>'[1]Pay App #6'!K127</f>
        <v>336</v>
      </c>
      <c r="J127" s="82">
        <f t="shared" si="42"/>
        <v>8736</v>
      </c>
      <c r="K127" s="81">
        <f t="shared" si="43"/>
        <v>336</v>
      </c>
      <c r="L127" s="83">
        <f t="shared" si="33"/>
        <v>8736</v>
      </c>
      <c r="M127" s="84">
        <f t="shared" si="34"/>
        <v>0.80769230769230771</v>
      </c>
      <c r="N127" s="85" t="s">
        <v>39</v>
      </c>
      <c r="O127" s="86"/>
      <c r="P127" s="83">
        <f t="shared" si="35"/>
        <v>-2080</v>
      </c>
      <c r="Q127" s="88">
        <f t="shared" si="36"/>
        <v>-80</v>
      </c>
      <c r="R127" s="89">
        <f t="shared" si="37"/>
        <v>336</v>
      </c>
      <c r="S127" s="90"/>
      <c r="T127" s="74">
        <v>35</v>
      </c>
      <c r="U127" s="75" t="s">
        <v>75</v>
      </c>
      <c r="V127" s="76" t="s">
        <v>72</v>
      </c>
      <c r="W127" s="183">
        <v>26</v>
      </c>
      <c r="X127" s="184">
        <f t="shared" si="38"/>
        <v>0</v>
      </c>
      <c r="Y127" s="185">
        <f t="shared" si="39"/>
        <v>-80</v>
      </c>
      <c r="Z127" s="186">
        <f t="shared" si="40"/>
        <v>0</v>
      </c>
      <c r="AA127" s="187">
        <f t="shared" si="41"/>
        <v>-2080</v>
      </c>
    </row>
    <row r="128" spans="1:27" ht="12.75" customHeight="1">
      <c r="A128" s="74">
        <v>11</v>
      </c>
      <c r="B128" s="75" t="s">
        <v>76</v>
      </c>
      <c r="C128" s="76" t="s">
        <v>72</v>
      </c>
      <c r="D128" s="77">
        <v>360</v>
      </c>
      <c r="E128" s="78">
        <v>6.5</v>
      </c>
      <c r="F128" s="79">
        <f t="shared" si="30"/>
        <v>2340</v>
      </c>
      <c r="G128" s="76"/>
      <c r="H128" s="80">
        <f t="shared" si="31"/>
        <v>0</v>
      </c>
      <c r="I128" s="81">
        <f>'[1]Pay App #6'!K128</f>
        <v>218.9</v>
      </c>
      <c r="J128" s="82">
        <f t="shared" si="42"/>
        <v>1422.8500000000001</v>
      </c>
      <c r="K128" s="81">
        <f t="shared" si="43"/>
        <v>218.9</v>
      </c>
      <c r="L128" s="83">
        <f t="shared" si="33"/>
        <v>1422.8500000000001</v>
      </c>
      <c r="M128" s="84">
        <f t="shared" si="34"/>
        <v>0.60805555555555557</v>
      </c>
      <c r="N128" s="85" t="s">
        <v>39</v>
      </c>
      <c r="O128" s="86"/>
      <c r="P128" s="83">
        <f t="shared" si="35"/>
        <v>-917.14999999999986</v>
      </c>
      <c r="Q128" s="88">
        <f t="shared" si="36"/>
        <v>-141.1</v>
      </c>
      <c r="R128" s="89">
        <f t="shared" si="37"/>
        <v>218.9</v>
      </c>
      <c r="S128" s="90"/>
      <c r="T128" s="74">
        <v>11</v>
      </c>
      <c r="U128" s="75" t="s">
        <v>76</v>
      </c>
      <c r="V128" s="76" t="s">
        <v>72</v>
      </c>
      <c r="W128" s="183">
        <v>6.5</v>
      </c>
      <c r="X128" s="184">
        <f t="shared" si="38"/>
        <v>0</v>
      </c>
      <c r="Y128" s="185">
        <f t="shared" si="39"/>
        <v>-141.1</v>
      </c>
      <c r="Z128" s="186">
        <f t="shared" si="40"/>
        <v>0</v>
      </c>
      <c r="AA128" s="187">
        <f t="shared" si="41"/>
        <v>-917.15</v>
      </c>
    </row>
    <row r="129" spans="1:27" ht="12.75" customHeight="1">
      <c r="A129" s="74">
        <v>37</v>
      </c>
      <c r="B129" s="75" t="s">
        <v>77</v>
      </c>
      <c r="C129" s="76" t="s">
        <v>72</v>
      </c>
      <c r="D129" s="77">
        <v>5895</v>
      </c>
      <c r="E129" s="78">
        <v>5.75</v>
      </c>
      <c r="F129" s="79">
        <f t="shared" si="30"/>
        <v>33896.25</v>
      </c>
      <c r="G129" s="76"/>
      <c r="H129" s="80">
        <f t="shared" si="31"/>
        <v>0</v>
      </c>
      <c r="I129" s="81">
        <f>'[1]Pay App #6'!K129</f>
        <v>7090.9</v>
      </c>
      <c r="J129" s="82">
        <f t="shared" si="42"/>
        <v>40772.674999999996</v>
      </c>
      <c r="K129" s="81">
        <f t="shared" si="43"/>
        <v>7090.9</v>
      </c>
      <c r="L129" s="83">
        <f t="shared" si="33"/>
        <v>40772.674999999996</v>
      </c>
      <c r="M129" s="84">
        <f t="shared" si="34"/>
        <v>1.2028668363019508</v>
      </c>
      <c r="N129" s="85" t="s">
        <v>39</v>
      </c>
      <c r="O129" s="86"/>
      <c r="P129" s="83">
        <f t="shared" si="35"/>
        <v>6876.4249999999956</v>
      </c>
      <c r="Q129" s="88">
        <f t="shared" si="36"/>
        <v>1195.8999999999996</v>
      </c>
      <c r="R129" s="89">
        <f t="shared" si="37"/>
        <v>7090.9</v>
      </c>
      <c r="S129" s="90"/>
      <c r="T129" s="74">
        <v>37</v>
      </c>
      <c r="U129" s="75" t="s">
        <v>77</v>
      </c>
      <c r="V129" s="76" t="s">
        <v>72</v>
      </c>
      <c r="W129" s="183">
        <v>5.75</v>
      </c>
      <c r="X129" s="184">
        <f t="shared" si="38"/>
        <v>1195.8999999999996</v>
      </c>
      <c r="Y129" s="185">
        <f t="shared" si="39"/>
        <v>0</v>
      </c>
      <c r="Z129" s="186">
        <f t="shared" si="40"/>
        <v>6876.4249999999975</v>
      </c>
      <c r="AA129" s="187">
        <f t="shared" si="41"/>
        <v>0</v>
      </c>
    </row>
    <row r="130" spans="1:27" ht="12.75" customHeight="1">
      <c r="A130" s="74">
        <v>38</v>
      </c>
      <c r="B130" s="75" t="s">
        <v>78</v>
      </c>
      <c r="C130" s="76" t="s">
        <v>44</v>
      </c>
      <c r="D130" s="77">
        <v>900</v>
      </c>
      <c r="E130" s="78">
        <v>19</v>
      </c>
      <c r="F130" s="79">
        <f t="shared" si="30"/>
        <v>17100</v>
      </c>
      <c r="G130" s="76">
        <v>10</v>
      </c>
      <c r="H130" s="80">
        <f t="shared" si="31"/>
        <v>190</v>
      </c>
      <c r="I130" s="81">
        <f>'[1]Pay App #6'!K130</f>
        <v>1188.8800000000001</v>
      </c>
      <c r="J130" s="82">
        <f t="shared" si="42"/>
        <v>22588.720000000001</v>
      </c>
      <c r="K130" s="81">
        <f t="shared" si="43"/>
        <v>1198.8800000000001</v>
      </c>
      <c r="L130" s="83">
        <f t="shared" si="33"/>
        <v>22778.720000000001</v>
      </c>
      <c r="M130" s="84">
        <f t="shared" si="34"/>
        <v>1.3320888888888891</v>
      </c>
      <c r="N130" s="85" t="s">
        <v>39</v>
      </c>
      <c r="O130" s="86"/>
      <c r="P130" s="83">
        <f t="shared" si="35"/>
        <v>5678.7200000000012</v>
      </c>
      <c r="Q130" s="88">
        <f t="shared" si="36"/>
        <v>298.88000000000011</v>
      </c>
      <c r="R130" s="89">
        <f t="shared" si="37"/>
        <v>1198.8800000000001</v>
      </c>
      <c r="S130" s="90"/>
      <c r="T130" s="74">
        <v>38</v>
      </c>
      <c r="U130" s="75" t="s">
        <v>78</v>
      </c>
      <c r="V130" s="76" t="s">
        <v>44</v>
      </c>
      <c r="W130" s="183">
        <v>19</v>
      </c>
      <c r="X130" s="184">
        <f t="shared" si="38"/>
        <v>298.88000000000011</v>
      </c>
      <c r="Y130" s="185">
        <f t="shared" si="39"/>
        <v>0</v>
      </c>
      <c r="Z130" s="186">
        <f t="shared" si="40"/>
        <v>5678.7200000000021</v>
      </c>
      <c r="AA130" s="187">
        <f t="shared" si="41"/>
        <v>0</v>
      </c>
    </row>
    <row r="131" spans="1:27" ht="12.75" customHeight="1">
      <c r="A131" s="74">
        <v>39</v>
      </c>
      <c r="B131" s="75" t="s">
        <v>79</v>
      </c>
      <c r="C131" s="76" t="s">
        <v>72</v>
      </c>
      <c r="D131" s="77">
        <v>910</v>
      </c>
      <c r="E131" s="78">
        <v>5.75</v>
      </c>
      <c r="F131" s="79">
        <f t="shared" si="30"/>
        <v>5232.5</v>
      </c>
      <c r="G131" s="76">
        <v>150</v>
      </c>
      <c r="H131" s="80">
        <f t="shared" si="31"/>
        <v>862.5</v>
      </c>
      <c r="I131" s="81">
        <f>'[1]Pay App #6'!K131</f>
        <v>1917.78</v>
      </c>
      <c r="J131" s="82">
        <f t="shared" si="42"/>
        <v>11027.235000000001</v>
      </c>
      <c r="K131" s="81">
        <f t="shared" si="43"/>
        <v>2067.7799999999997</v>
      </c>
      <c r="L131" s="83">
        <f t="shared" si="33"/>
        <v>11889.734999999999</v>
      </c>
      <c r="M131" s="84">
        <f t="shared" si="34"/>
        <v>2.2722857142857138</v>
      </c>
      <c r="N131" s="85" t="s">
        <v>39</v>
      </c>
      <c r="O131" s="86"/>
      <c r="P131" s="83">
        <f t="shared" si="35"/>
        <v>6657.2349999999988</v>
      </c>
      <c r="Q131" s="88">
        <f t="shared" si="36"/>
        <v>1157.7799999999997</v>
      </c>
      <c r="R131" s="89">
        <f t="shared" si="37"/>
        <v>2067.7799999999997</v>
      </c>
      <c r="S131" s="90"/>
      <c r="T131" s="74">
        <v>39</v>
      </c>
      <c r="U131" s="75" t="s">
        <v>79</v>
      </c>
      <c r="V131" s="76" t="s">
        <v>72</v>
      </c>
      <c r="W131" s="183">
        <v>5.75</v>
      </c>
      <c r="X131" s="184">
        <f t="shared" si="38"/>
        <v>1157.7799999999997</v>
      </c>
      <c r="Y131" s="185">
        <f t="shared" si="39"/>
        <v>0</v>
      </c>
      <c r="Z131" s="186">
        <f t="shared" si="40"/>
        <v>6657.2349999999988</v>
      </c>
      <c r="AA131" s="187">
        <f t="shared" si="41"/>
        <v>0</v>
      </c>
    </row>
    <row r="132" spans="1:27" ht="12.75" customHeight="1">
      <c r="A132" s="108">
        <v>40</v>
      </c>
      <c r="B132" s="109" t="s">
        <v>45</v>
      </c>
      <c r="C132" s="110" t="s">
        <v>47</v>
      </c>
      <c r="D132" s="111">
        <v>0</v>
      </c>
      <c r="E132" s="112"/>
      <c r="F132" s="113"/>
      <c r="G132" s="110"/>
      <c r="H132" s="114"/>
      <c r="I132" s="115"/>
      <c r="J132" s="116"/>
      <c r="K132" s="115"/>
      <c r="L132" s="117"/>
      <c r="M132" s="118"/>
      <c r="N132" s="119"/>
      <c r="O132" s="120"/>
      <c r="P132" s="188"/>
      <c r="Q132" s="188"/>
      <c r="R132" s="188"/>
      <c r="S132" s="90"/>
      <c r="T132" s="108">
        <v>40</v>
      </c>
      <c r="U132" s="109" t="s">
        <v>45</v>
      </c>
      <c r="V132" s="110" t="s">
        <v>47</v>
      </c>
      <c r="W132" s="189"/>
      <c r="X132" s="189"/>
      <c r="Y132" s="189"/>
      <c r="Z132" s="189"/>
      <c r="AA132" s="190"/>
    </row>
    <row r="133" spans="1:27" ht="12.75" customHeight="1">
      <c r="A133" s="74">
        <v>41</v>
      </c>
      <c r="B133" s="75" t="s">
        <v>81</v>
      </c>
      <c r="C133" s="76" t="s">
        <v>72</v>
      </c>
      <c r="D133" s="77">
        <v>25</v>
      </c>
      <c r="E133" s="78">
        <v>25</v>
      </c>
      <c r="F133" s="79">
        <f t="shared" si="30"/>
        <v>625</v>
      </c>
      <c r="G133" s="76"/>
      <c r="H133" s="80">
        <f t="shared" si="31"/>
        <v>0</v>
      </c>
      <c r="I133" s="81">
        <f>'[1]Pay App #6'!K133</f>
        <v>15</v>
      </c>
      <c r="J133" s="82">
        <f t="shared" si="42"/>
        <v>375</v>
      </c>
      <c r="K133" s="81">
        <f t="shared" si="43"/>
        <v>15</v>
      </c>
      <c r="L133" s="83">
        <f t="shared" si="33"/>
        <v>375</v>
      </c>
      <c r="M133" s="84">
        <f t="shared" si="34"/>
        <v>0.6</v>
      </c>
      <c r="N133" s="85" t="s">
        <v>39</v>
      </c>
      <c r="O133" s="86"/>
      <c r="P133" s="83">
        <f t="shared" si="35"/>
        <v>-250</v>
      </c>
      <c r="Q133" s="88">
        <f t="shared" si="36"/>
        <v>-10</v>
      </c>
      <c r="R133" s="89">
        <f t="shared" si="37"/>
        <v>15</v>
      </c>
      <c r="S133" s="90"/>
      <c r="T133" s="74">
        <v>41</v>
      </c>
      <c r="U133" s="75" t="s">
        <v>81</v>
      </c>
      <c r="V133" s="76" t="s">
        <v>72</v>
      </c>
      <c r="W133" s="183">
        <v>25</v>
      </c>
      <c r="X133" s="184">
        <f t="shared" si="38"/>
        <v>0</v>
      </c>
      <c r="Y133" s="185">
        <f t="shared" si="39"/>
        <v>-10</v>
      </c>
      <c r="Z133" s="186">
        <f t="shared" si="40"/>
        <v>0</v>
      </c>
      <c r="AA133" s="187">
        <f t="shared" si="41"/>
        <v>-250</v>
      </c>
    </row>
    <row r="134" spans="1:27" ht="12.75" customHeight="1">
      <c r="A134" s="108">
        <v>42</v>
      </c>
      <c r="B134" s="109" t="s">
        <v>45</v>
      </c>
      <c r="C134" s="110" t="s">
        <v>47</v>
      </c>
      <c r="D134" s="111">
        <v>0</v>
      </c>
      <c r="E134" s="112"/>
      <c r="F134" s="113"/>
      <c r="G134" s="110"/>
      <c r="H134" s="114"/>
      <c r="I134" s="115"/>
      <c r="J134" s="116"/>
      <c r="K134" s="115"/>
      <c r="L134" s="117"/>
      <c r="M134" s="118"/>
      <c r="N134" s="119"/>
      <c r="O134" s="120"/>
      <c r="P134" s="188"/>
      <c r="Q134" s="188"/>
      <c r="R134" s="188"/>
      <c r="S134" s="90"/>
      <c r="T134" s="108">
        <v>42</v>
      </c>
      <c r="U134" s="109" t="s">
        <v>45</v>
      </c>
      <c r="V134" s="110" t="s">
        <v>47</v>
      </c>
      <c r="W134" s="189"/>
      <c r="X134" s="189"/>
      <c r="Y134" s="189"/>
      <c r="Z134" s="189"/>
      <c r="AA134" s="190"/>
    </row>
    <row r="135" spans="1:27" s="34" customFormat="1" ht="12.75" customHeight="1">
      <c r="A135" s="94">
        <v>43</v>
      </c>
      <c r="B135" s="95" t="s">
        <v>83</v>
      </c>
      <c r="C135" s="96" t="s">
        <v>47</v>
      </c>
      <c r="D135" s="97">
        <v>231</v>
      </c>
      <c r="E135" s="78">
        <v>45</v>
      </c>
      <c r="F135" s="98">
        <f t="shared" si="30"/>
        <v>10395</v>
      </c>
      <c r="G135" s="96"/>
      <c r="H135" s="100">
        <f t="shared" si="31"/>
        <v>0</v>
      </c>
      <c r="I135" s="101">
        <f>'[1]Pay App #6'!K135</f>
        <v>266</v>
      </c>
      <c r="J135" s="102">
        <f t="shared" si="42"/>
        <v>11970</v>
      </c>
      <c r="K135" s="101">
        <f t="shared" si="43"/>
        <v>266</v>
      </c>
      <c r="L135" s="103">
        <f t="shared" si="33"/>
        <v>11970</v>
      </c>
      <c r="M135" s="104">
        <f t="shared" si="34"/>
        <v>1.1515151515151516</v>
      </c>
      <c r="N135" s="105" t="s">
        <v>39</v>
      </c>
      <c r="O135" s="106"/>
      <c r="P135" s="83">
        <f t="shared" si="35"/>
        <v>1575</v>
      </c>
      <c r="Q135" s="88">
        <f t="shared" si="36"/>
        <v>35</v>
      </c>
      <c r="R135" s="89">
        <f t="shared" si="37"/>
        <v>266</v>
      </c>
      <c r="S135" s="128"/>
      <c r="T135" s="94">
        <v>43</v>
      </c>
      <c r="U135" s="95" t="s">
        <v>83</v>
      </c>
      <c r="V135" s="96" t="s">
        <v>47</v>
      </c>
      <c r="W135" s="183">
        <v>45</v>
      </c>
      <c r="X135" s="184">
        <f t="shared" si="38"/>
        <v>35</v>
      </c>
      <c r="Y135" s="185">
        <f t="shared" si="39"/>
        <v>0</v>
      </c>
      <c r="Z135" s="186">
        <f t="shared" si="40"/>
        <v>1575</v>
      </c>
      <c r="AA135" s="187">
        <f t="shared" si="41"/>
        <v>0</v>
      </c>
    </row>
    <row r="136" spans="1:27" s="34" customFormat="1" ht="12.75" customHeight="1">
      <c r="A136" s="94">
        <v>44</v>
      </c>
      <c r="B136" s="95" t="s">
        <v>84</v>
      </c>
      <c r="C136" s="96" t="s">
        <v>47</v>
      </c>
      <c r="D136" s="97">
        <v>65</v>
      </c>
      <c r="E136" s="78">
        <v>67</v>
      </c>
      <c r="F136" s="98">
        <f t="shared" si="30"/>
        <v>4355</v>
      </c>
      <c r="G136" s="96"/>
      <c r="H136" s="100">
        <f t="shared" si="31"/>
        <v>0</v>
      </c>
      <c r="I136" s="101">
        <f>'[1]Pay App #6'!K136</f>
        <v>69</v>
      </c>
      <c r="J136" s="102">
        <f t="shared" si="42"/>
        <v>4623</v>
      </c>
      <c r="K136" s="101">
        <f t="shared" si="43"/>
        <v>69</v>
      </c>
      <c r="L136" s="103">
        <f t="shared" si="33"/>
        <v>4623</v>
      </c>
      <c r="M136" s="104">
        <f t="shared" si="34"/>
        <v>1.0615384615384615</v>
      </c>
      <c r="N136" s="105" t="s">
        <v>39</v>
      </c>
      <c r="O136" s="106"/>
      <c r="P136" s="83">
        <f t="shared" si="35"/>
        <v>268</v>
      </c>
      <c r="Q136" s="88">
        <f t="shared" si="36"/>
        <v>4</v>
      </c>
      <c r="R136" s="89">
        <f t="shared" si="37"/>
        <v>69</v>
      </c>
      <c r="S136" s="128"/>
      <c r="T136" s="94">
        <v>44</v>
      </c>
      <c r="U136" s="95" t="s">
        <v>84</v>
      </c>
      <c r="V136" s="96" t="s">
        <v>47</v>
      </c>
      <c r="W136" s="183">
        <v>67</v>
      </c>
      <c r="X136" s="184">
        <f t="shared" si="38"/>
        <v>4</v>
      </c>
      <c r="Y136" s="185">
        <f t="shared" si="39"/>
        <v>0</v>
      </c>
      <c r="Z136" s="186">
        <f t="shared" si="40"/>
        <v>268</v>
      </c>
      <c r="AA136" s="187">
        <f t="shared" si="41"/>
        <v>0</v>
      </c>
    </row>
    <row r="137" spans="1:27" s="34" customFormat="1" ht="12.75" customHeight="1">
      <c r="A137" s="94">
        <v>45</v>
      </c>
      <c r="B137" s="95" t="s">
        <v>85</v>
      </c>
      <c r="C137" s="96" t="s">
        <v>47</v>
      </c>
      <c r="D137" s="97">
        <v>836</v>
      </c>
      <c r="E137" s="78">
        <v>42.5</v>
      </c>
      <c r="F137" s="98">
        <f t="shared" si="30"/>
        <v>35530</v>
      </c>
      <c r="G137" s="96"/>
      <c r="H137" s="100">
        <f t="shared" si="31"/>
        <v>0</v>
      </c>
      <c r="I137" s="101">
        <f>'[1]Pay App #6'!K137</f>
        <v>837.3</v>
      </c>
      <c r="J137" s="102">
        <f t="shared" si="42"/>
        <v>35585.25</v>
      </c>
      <c r="K137" s="101">
        <f t="shared" si="43"/>
        <v>837.3</v>
      </c>
      <c r="L137" s="103">
        <f t="shared" si="33"/>
        <v>35585.25</v>
      </c>
      <c r="M137" s="104">
        <f t="shared" si="34"/>
        <v>1.001555023923445</v>
      </c>
      <c r="N137" s="105" t="s">
        <v>39</v>
      </c>
      <c r="O137" s="106"/>
      <c r="P137" s="83">
        <f t="shared" si="35"/>
        <v>55.25</v>
      </c>
      <c r="Q137" s="88">
        <f t="shared" si="36"/>
        <v>1.2999999999999545</v>
      </c>
      <c r="R137" s="89">
        <f t="shared" si="37"/>
        <v>837.3</v>
      </c>
      <c r="S137" s="128"/>
      <c r="T137" s="94">
        <v>45</v>
      </c>
      <c r="U137" s="95" t="s">
        <v>85</v>
      </c>
      <c r="V137" s="96" t="s">
        <v>47</v>
      </c>
      <c r="W137" s="183">
        <v>42.5</v>
      </c>
      <c r="X137" s="184">
        <f t="shared" si="38"/>
        <v>1.2999999999999545</v>
      </c>
      <c r="Y137" s="185">
        <f t="shared" si="39"/>
        <v>0</v>
      </c>
      <c r="Z137" s="186">
        <f t="shared" si="40"/>
        <v>55.249999999998067</v>
      </c>
      <c r="AA137" s="187">
        <f t="shared" si="41"/>
        <v>0</v>
      </c>
    </row>
    <row r="138" spans="1:27" s="34" customFormat="1" ht="12.75" customHeight="1">
      <c r="A138" s="94">
        <v>46</v>
      </c>
      <c r="B138" s="95" t="s">
        <v>116</v>
      </c>
      <c r="C138" s="96" t="s">
        <v>50</v>
      </c>
      <c r="D138" s="97">
        <v>5</v>
      </c>
      <c r="E138" s="78">
        <v>2660</v>
      </c>
      <c r="F138" s="98">
        <f t="shared" si="30"/>
        <v>13300</v>
      </c>
      <c r="G138" s="96"/>
      <c r="H138" s="100">
        <f t="shared" si="31"/>
        <v>0</v>
      </c>
      <c r="I138" s="101">
        <f>'[1]Pay App #6'!K138</f>
        <v>5</v>
      </c>
      <c r="J138" s="102">
        <f t="shared" si="42"/>
        <v>13300</v>
      </c>
      <c r="K138" s="101">
        <f t="shared" si="43"/>
        <v>5</v>
      </c>
      <c r="L138" s="103">
        <f t="shared" si="33"/>
        <v>13300</v>
      </c>
      <c r="M138" s="104">
        <f t="shared" si="34"/>
        <v>1</v>
      </c>
      <c r="N138" s="105" t="s">
        <v>39</v>
      </c>
      <c r="O138" s="106"/>
      <c r="P138" s="83">
        <f t="shared" si="35"/>
        <v>0</v>
      </c>
      <c r="Q138" s="88">
        <f t="shared" si="36"/>
        <v>0</v>
      </c>
      <c r="R138" s="89">
        <f t="shared" si="37"/>
        <v>5</v>
      </c>
      <c r="S138" s="128"/>
      <c r="T138" s="94">
        <v>46</v>
      </c>
      <c r="U138" s="95" t="s">
        <v>116</v>
      </c>
      <c r="V138" s="96" t="s">
        <v>50</v>
      </c>
      <c r="W138" s="183">
        <v>2660</v>
      </c>
      <c r="X138" s="184">
        <f t="shared" si="38"/>
        <v>0</v>
      </c>
      <c r="Y138" s="185">
        <f t="shared" si="39"/>
        <v>0</v>
      </c>
      <c r="Z138" s="186">
        <f t="shared" si="40"/>
        <v>0</v>
      </c>
      <c r="AA138" s="187">
        <f t="shared" si="41"/>
        <v>0</v>
      </c>
    </row>
    <row r="139" spans="1:27" ht="12.75" customHeight="1">
      <c r="A139" s="108">
        <v>47</v>
      </c>
      <c r="B139" s="109" t="s">
        <v>45</v>
      </c>
      <c r="C139" s="110" t="s">
        <v>50</v>
      </c>
      <c r="D139" s="111">
        <v>0</v>
      </c>
      <c r="E139" s="112"/>
      <c r="F139" s="113"/>
      <c r="G139" s="110"/>
      <c r="H139" s="114"/>
      <c r="I139" s="115"/>
      <c r="J139" s="116"/>
      <c r="K139" s="115"/>
      <c r="L139" s="117"/>
      <c r="M139" s="118"/>
      <c r="N139" s="119"/>
      <c r="O139" s="120"/>
      <c r="P139" s="188"/>
      <c r="Q139" s="188"/>
      <c r="R139" s="188"/>
      <c r="S139" s="90"/>
      <c r="T139" s="108">
        <v>47</v>
      </c>
      <c r="U139" s="109" t="s">
        <v>45</v>
      </c>
      <c r="V139" s="110" t="s">
        <v>50</v>
      </c>
      <c r="W139" s="189"/>
      <c r="X139" s="189"/>
      <c r="Y139" s="189"/>
      <c r="Z139" s="189"/>
      <c r="AA139" s="190"/>
    </row>
    <row r="140" spans="1:27" s="34" customFormat="1" ht="12.75" customHeight="1">
      <c r="A140" s="94">
        <v>48</v>
      </c>
      <c r="B140" s="95" t="s">
        <v>117</v>
      </c>
      <c r="C140" s="96" t="s">
        <v>50</v>
      </c>
      <c r="D140" s="97">
        <v>1</v>
      </c>
      <c r="E140" s="78">
        <v>3322</v>
      </c>
      <c r="F140" s="98">
        <f t="shared" si="30"/>
        <v>3322</v>
      </c>
      <c r="G140" s="96"/>
      <c r="H140" s="100">
        <f t="shared" si="31"/>
        <v>0</v>
      </c>
      <c r="I140" s="101">
        <f>'[1]Pay App #6'!K140</f>
        <v>1</v>
      </c>
      <c r="J140" s="102">
        <f t="shared" si="42"/>
        <v>3322</v>
      </c>
      <c r="K140" s="101">
        <f t="shared" si="43"/>
        <v>1</v>
      </c>
      <c r="L140" s="103">
        <f t="shared" si="33"/>
        <v>3322</v>
      </c>
      <c r="M140" s="104">
        <f t="shared" si="34"/>
        <v>1</v>
      </c>
      <c r="N140" s="105" t="s">
        <v>39</v>
      </c>
      <c r="O140" s="106"/>
      <c r="P140" s="83">
        <f t="shared" si="35"/>
        <v>0</v>
      </c>
      <c r="Q140" s="88">
        <f t="shared" si="36"/>
        <v>0</v>
      </c>
      <c r="R140" s="89">
        <f t="shared" si="37"/>
        <v>1</v>
      </c>
      <c r="S140" s="128"/>
      <c r="T140" s="94">
        <v>48</v>
      </c>
      <c r="U140" s="95" t="s">
        <v>117</v>
      </c>
      <c r="V140" s="96" t="s">
        <v>50</v>
      </c>
      <c r="W140" s="183">
        <v>3322</v>
      </c>
      <c r="X140" s="184">
        <f t="shared" si="38"/>
        <v>0</v>
      </c>
      <c r="Y140" s="185">
        <f t="shared" si="39"/>
        <v>0</v>
      </c>
      <c r="Z140" s="186">
        <f t="shared" si="40"/>
        <v>0</v>
      </c>
      <c r="AA140" s="187">
        <f t="shared" si="41"/>
        <v>0</v>
      </c>
    </row>
    <row r="141" spans="1:27" s="34" customFormat="1" ht="12.75" customHeight="1">
      <c r="A141" s="94">
        <v>49</v>
      </c>
      <c r="B141" s="95" t="s">
        <v>118</v>
      </c>
      <c r="C141" s="96" t="s">
        <v>50</v>
      </c>
      <c r="D141" s="97">
        <v>1</v>
      </c>
      <c r="E141" s="78">
        <v>8600</v>
      </c>
      <c r="F141" s="98">
        <f t="shared" si="30"/>
        <v>8600</v>
      </c>
      <c r="G141" s="96"/>
      <c r="H141" s="100">
        <f t="shared" si="31"/>
        <v>0</v>
      </c>
      <c r="I141" s="101">
        <f>'[1]Pay App #6'!K141</f>
        <v>1</v>
      </c>
      <c r="J141" s="102">
        <f t="shared" si="42"/>
        <v>8600</v>
      </c>
      <c r="K141" s="101">
        <f t="shared" si="43"/>
        <v>1</v>
      </c>
      <c r="L141" s="103">
        <f t="shared" si="33"/>
        <v>8600</v>
      </c>
      <c r="M141" s="104">
        <f t="shared" si="34"/>
        <v>1</v>
      </c>
      <c r="N141" s="105" t="s">
        <v>39</v>
      </c>
      <c r="O141" s="106"/>
      <c r="P141" s="83">
        <f t="shared" si="35"/>
        <v>0</v>
      </c>
      <c r="Q141" s="88">
        <f t="shared" si="36"/>
        <v>0</v>
      </c>
      <c r="R141" s="89">
        <f t="shared" si="37"/>
        <v>1</v>
      </c>
      <c r="S141" s="128"/>
      <c r="T141" s="94">
        <v>49</v>
      </c>
      <c r="U141" s="95" t="s">
        <v>118</v>
      </c>
      <c r="V141" s="96" t="s">
        <v>50</v>
      </c>
      <c r="W141" s="183">
        <v>8600</v>
      </c>
      <c r="X141" s="184">
        <f t="shared" si="38"/>
        <v>0</v>
      </c>
      <c r="Y141" s="185">
        <f t="shared" si="39"/>
        <v>0</v>
      </c>
      <c r="Z141" s="186">
        <f t="shared" si="40"/>
        <v>0</v>
      </c>
      <c r="AA141" s="187">
        <f t="shared" si="41"/>
        <v>0</v>
      </c>
    </row>
    <row r="142" spans="1:27" ht="12.75" customHeight="1">
      <c r="A142" s="108">
        <v>50</v>
      </c>
      <c r="B142" s="109" t="s">
        <v>45</v>
      </c>
      <c r="C142" s="110" t="s">
        <v>50</v>
      </c>
      <c r="D142" s="111">
        <v>0</v>
      </c>
      <c r="E142" s="112"/>
      <c r="F142" s="113"/>
      <c r="G142" s="110"/>
      <c r="H142" s="114"/>
      <c r="I142" s="115"/>
      <c r="J142" s="116"/>
      <c r="K142" s="115"/>
      <c r="L142" s="117"/>
      <c r="M142" s="118"/>
      <c r="N142" s="119"/>
      <c r="O142" s="120"/>
      <c r="P142" s="188"/>
      <c r="Q142" s="188"/>
      <c r="R142" s="188"/>
      <c r="S142" s="90"/>
      <c r="T142" s="108">
        <v>50</v>
      </c>
      <c r="U142" s="109" t="s">
        <v>45</v>
      </c>
      <c r="V142" s="110" t="s">
        <v>50</v>
      </c>
      <c r="W142" s="189"/>
      <c r="X142" s="189"/>
      <c r="Y142" s="189"/>
      <c r="Z142" s="189"/>
      <c r="AA142" s="190"/>
    </row>
    <row r="143" spans="1:27" ht="12.75" customHeight="1">
      <c r="A143" s="108">
        <v>51</v>
      </c>
      <c r="B143" s="109" t="s">
        <v>45</v>
      </c>
      <c r="C143" s="110" t="s">
        <v>50</v>
      </c>
      <c r="D143" s="111">
        <v>0</v>
      </c>
      <c r="E143" s="112"/>
      <c r="F143" s="113"/>
      <c r="G143" s="110"/>
      <c r="H143" s="114"/>
      <c r="I143" s="115"/>
      <c r="J143" s="116"/>
      <c r="K143" s="115"/>
      <c r="L143" s="117"/>
      <c r="M143" s="118"/>
      <c r="N143" s="119"/>
      <c r="O143" s="120"/>
      <c r="P143" s="188"/>
      <c r="Q143" s="188"/>
      <c r="R143" s="188"/>
      <c r="S143" s="90"/>
      <c r="T143" s="108">
        <v>51</v>
      </c>
      <c r="U143" s="109" t="s">
        <v>45</v>
      </c>
      <c r="V143" s="110" t="s">
        <v>50</v>
      </c>
      <c r="W143" s="189"/>
      <c r="X143" s="189"/>
      <c r="Y143" s="189"/>
      <c r="Z143" s="189"/>
      <c r="AA143" s="190"/>
    </row>
    <row r="144" spans="1:27" s="34" customFormat="1" ht="12.75" customHeight="1">
      <c r="A144" s="94">
        <v>52</v>
      </c>
      <c r="B144" s="95" t="s">
        <v>89</v>
      </c>
      <c r="C144" s="96" t="s">
        <v>50</v>
      </c>
      <c r="D144" s="97">
        <v>18</v>
      </c>
      <c r="E144" s="78">
        <v>1530</v>
      </c>
      <c r="F144" s="98">
        <f t="shared" si="30"/>
        <v>27540</v>
      </c>
      <c r="G144" s="96"/>
      <c r="H144" s="100">
        <f t="shared" si="31"/>
        <v>0</v>
      </c>
      <c r="I144" s="101">
        <f>'[1]Pay App #6'!K144</f>
        <v>18</v>
      </c>
      <c r="J144" s="102">
        <f t="shared" si="42"/>
        <v>27540</v>
      </c>
      <c r="K144" s="101">
        <f t="shared" ref="K144:K158" si="44">G144+I144</f>
        <v>18</v>
      </c>
      <c r="L144" s="103">
        <f t="shared" si="33"/>
        <v>27540</v>
      </c>
      <c r="M144" s="104">
        <f t="shared" si="34"/>
        <v>1</v>
      </c>
      <c r="N144" s="105" t="s">
        <v>39</v>
      </c>
      <c r="O144" s="106"/>
      <c r="P144" s="83">
        <f t="shared" si="35"/>
        <v>0</v>
      </c>
      <c r="Q144" s="88">
        <f t="shared" si="36"/>
        <v>0</v>
      </c>
      <c r="R144" s="89">
        <f t="shared" si="37"/>
        <v>18</v>
      </c>
      <c r="S144" s="128"/>
      <c r="T144" s="94">
        <v>52</v>
      </c>
      <c r="U144" s="95" t="s">
        <v>89</v>
      </c>
      <c r="V144" s="96" t="s">
        <v>50</v>
      </c>
      <c r="W144" s="183">
        <v>1530</v>
      </c>
      <c r="X144" s="184">
        <f t="shared" si="38"/>
        <v>0</v>
      </c>
      <c r="Y144" s="185">
        <f t="shared" si="39"/>
        <v>0</v>
      </c>
      <c r="Z144" s="186">
        <f t="shared" si="40"/>
        <v>0</v>
      </c>
      <c r="AA144" s="187">
        <f t="shared" si="41"/>
        <v>0</v>
      </c>
    </row>
    <row r="145" spans="1:27" s="34" customFormat="1" ht="12.75" customHeight="1">
      <c r="A145" s="94">
        <v>53</v>
      </c>
      <c r="B145" s="95" t="s">
        <v>90</v>
      </c>
      <c r="C145" s="96" t="s">
        <v>50</v>
      </c>
      <c r="D145" s="97">
        <v>9</v>
      </c>
      <c r="E145" s="78">
        <v>250</v>
      </c>
      <c r="F145" s="98">
        <f t="shared" si="30"/>
        <v>2250</v>
      </c>
      <c r="G145" s="96"/>
      <c r="H145" s="100">
        <f t="shared" si="31"/>
        <v>0</v>
      </c>
      <c r="I145" s="101">
        <f>'[1]Pay App #6'!K145</f>
        <v>9</v>
      </c>
      <c r="J145" s="102">
        <f t="shared" si="42"/>
        <v>2250</v>
      </c>
      <c r="K145" s="101">
        <f t="shared" si="44"/>
        <v>9</v>
      </c>
      <c r="L145" s="103">
        <f t="shared" si="33"/>
        <v>2250</v>
      </c>
      <c r="M145" s="104">
        <f t="shared" si="34"/>
        <v>1</v>
      </c>
      <c r="N145" s="105" t="s">
        <v>39</v>
      </c>
      <c r="O145" s="106"/>
      <c r="P145" s="83">
        <f t="shared" si="35"/>
        <v>0</v>
      </c>
      <c r="Q145" s="88">
        <f t="shared" si="36"/>
        <v>0</v>
      </c>
      <c r="R145" s="89">
        <f t="shared" si="37"/>
        <v>9</v>
      </c>
      <c r="S145" s="128"/>
      <c r="T145" s="94">
        <v>53</v>
      </c>
      <c r="U145" s="95" t="s">
        <v>90</v>
      </c>
      <c r="V145" s="96" t="s">
        <v>50</v>
      </c>
      <c r="W145" s="183">
        <v>250</v>
      </c>
      <c r="X145" s="184">
        <f t="shared" si="38"/>
        <v>0</v>
      </c>
      <c r="Y145" s="185">
        <f t="shared" si="39"/>
        <v>0</v>
      </c>
      <c r="Z145" s="186">
        <f t="shared" si="40"/>
        <v>0</v>
      </c>
      <c r="AA145" s="187">
        <f t="shared" si="41"/>
        <v>0</v>
      </c>
    </row>
    <row r="146" spans="1:27" ht="12.75" customHeight="1">
      <c r="A146" s="108">
        <v>54</v>
      </c>
      <c r="B146" s="109" t="s">
        <v>45</v>
      </c>
      <c r="C146" s="110" t="s">
        <v>38</v>
      </c>
      <c r="D146" s="111">
        <v>0</v>
      </c>
      <c r="E146" s="112"/>
      <c r="F146" s="113"/>
      <c r="G146" s="110"/>
      <c r="H146" s="114"/>
      <c r="I146" s="115"/>
      <c r="J146" s="116"/>
      <c r="K146" s="115"/>
      <c r="L146" s="117"/>
      <c r="M146" s="118"/>
      <c r="N146" s="119"/>
      <c r="O146" s="120"/>
      <c r="P146" s="188"/>
      <c r="Q146" s="188"/>
      <c r="R146" s="188"/>
      <c r="S146" s="90"/>
      <c r="T146" s="108">
        <v>54</v>
      </c>
      <c r="U146" s="109" t="s">
        <v>45</v>
      </c>
      <c r="V146" s="110" t="s">
        <v>38</v>
      </c>
      <c r="W146" s="189"/>
      <c r="X146" s="189"/>
      <c r="Y146" s="189"/>
      <c r="Z146" s="189"/>
      <c r="AA146" s="190"/>
    </row>
    <row r="147" spans="1:27" ht="12.75" customHeight="1">
      <c r="A147" s="74">
        <v>55</v>
      </c>
      <c r="B147" s="75" t="s">
        <v>92</v>
      </c>
      <c r="C147" s="76" t="s">
        <v>47</v>
      </c>
      <c r="D147" s="77">
        <v>10500</v>
      </c>
      <c r="E147" s="78">
        <v>0.35</v>
      </c>
      <c r="F147" s="79">
        <f t="shared" si="30"/>
        <v>3674.9999999999995</v>
      </c>
      <c r="G147" s="76"/>
      <c r="H147" s="80">
        <f t="shared" si="31"/>
        <v>0</v>
      </c>
      <c r="I147" s="81">
        <f>'[1]Pay App #6'!K147</f>
        <v>12853</v>
      </c>
      <c r="J147" s="82">
        <f t="shared" si="42"/>
        <v>4498.5499999999993</v>
      </c>
      <c r="K147" s="81">
        <f t="shared" si="44"/>
        <v>12853</v>
      </c>
      <c r="L147" s="83">
        <f t="shared" si="33"/>
        <v>4498.5499999999993</v>
      </c>
      <c r="M147" s="84">
        <f t="shared" si="34"/>
        <v>1.2240952380952381</v>
      </c>
      <c r="N147" s="85" t="s">
        <v>39</v>
      </c>
      <c r="O147" s="86"/>
      <c r="P147" s="83">
        <f t="shared" si="35"/>
        <v>823.54999999999973</v>
      </c>
      <c r="Q147" s="88">
        <f t="shared" si="36"/>
        <v>2353</v>
      </c>
      <c r="R147" s="89">
        <f t="shared" si="37"/>
        <v>12853</v>
      </c>
      <c r="S147" s="90"/>
      <c r="T147" s="74">
        <v>55</v>
      </c>
      <c r="U147" s="75" t="s">
        <v>92</v>
      </c>
      <c r="V147" s="76" t="s">
        <v>47</v>
      </c>
      <c r="W147" s="183">
        <v>0.35</v>
      </c>
      <c r="X147" s="184">
        <f t="shared" si="38"/>
        <v>2353</v>
      </c>
      <c r="Y147" s="185">
        <f t="shared" si="39"/>
        <v>0</v>
      </c>
      <c r="Z147" s="186">
        <f t="shared" si="40"/>
        <v>823.55</v>
      </c>
      <c r="AA147" s="187">
        <f t="shared" si="41"/>
        <v>0</v>
      </c>
    </row>
    <row r="148" spans="1:27" ht="12.75" customHeight="1">
      <c r="A148" s="74">
        <v>56</v>
      </c>
      <c r="B148" s="75" t="s">
        <v>119</v>
      </c>
      <c r="C148" s="76" t="s">
        <v>47</v>
      </c>
      <c r="D148" s="77">
        <v>5000</v>
      </c>
      <c r="E148" s="78">
        <v>0.35</v>
      </c>
      <c r="F148" s="79">
        <f t="shared" si="30"/>
        <v>1750</v>
      </c>
      <c r="G148" s="76"/>
      <c r="H148" s="80">
        <f t="shared" si="31"/>
        <v>0</v>
      </c>
      <c r="I148" s="81">
        <f>'[1]Pay App #6'!K148</f>
        <v>4975</v>
      </c>
      <c r="J148" s="82">
        <f t="shared" si="42"/>
        <v>1741.25</v>
      </c>
      <c r="K148" s="81">
        <f t="shared" si="44"/>
        <v>4975</v>
      </c>
      <c r="L148" s="83">
        <f t="shared" si="33"/>
        <v>1741.25</v>
      </c>
      <c r="M148" s="84">
        <f t="shared" si="34"/>
        <v>0.995</v>
      </c>
      <c r="N148" s="85" t="s">
        <v>39</v>
      </c>
      <c r="O148" s="86"/>
      <c r="P148" s="83">
        <f t="shared" si="35"/>
        <v>-8.75</v>
      </c>
      <c r="Q148" s="88">
        <f t="shared" si="36"/>
        <v>-25</v>
      </c>
      <c r="R148" s="89">
        <f t="shared" si="37"/>
        <v>4975</v>
      </c>
      <c r="S148" s="90"/>
      <c r="T148" s="74">
        <v>56</v>
      </c>
      <c r="U148" s="75" t="s">
        <v>119</v>
      </c>
      <c r="V148" s="76" t="s">
        <v>47</v>
      </c>
      <c r="W148" s="183">
        <v>0.35</v>
      </c>
      <c r="X148" s="184">
        <f t="shared" si="38"/>
        <v>0</v>
      </c>
      <c r="Y148" s="185">
        <f t="shared" si="39"/>
        <v>-25</v>
      </c>
      <c r="Z148" s="186">
        <f t="shared" si="40"/>
        <v>0</v>
      </c>
      <c r="AA148" s="187">
        <f t="shared" si="41"/>
        <v>-8.75</v>
      </c>
    </row>
    <row r="149" spans="1:27" ht="12.75" customHeight="1">
      <c r="A149" s="74">
        <v>57</v>
      </c>
      <c r="B149" s="75" t="s">
        <v>93</v>
      </c>
      <c r="C149" s="76" t="s">
        <v>47</v>
      </c>
      <c r="D149" s="77">
        <v>340</v>
      </c>
      <c r="E149" s="78">
        <v>0.7</v>
      </c>
      <c r="F149" s="79">
        <f t="shared" si="30"/>
        <v>237.99999999999997</v>
      </c>
      <c r="G149" s="76"/>
      <c r="H149" s="80">
        <f t="shared" si="31"/>
        <v>0</v>
      </c>
      <c r="I149" s="81">
        <f>'[1]Pay App #6'!K149</f>
        <v>320</v>
      </c>
      <c r="J149" s="82">
        <f t="shared" si="42"/>
        <v>224</v>
      </c>
      <c r="K149" s="81">
        <f t="shared" si="44"/>
        <v>320</v>
      </c>
      <c r="L149" s="83">
        <f t="shared" si="33"/>
        <v>224</v>
      </c>
      <c r="M149" s="84">
        <f t="shared" si="34"/>
        <v>0.94117647058823528</v>
      </c>
      <c r="N149" s="85" t="s">
        <v>39</v>
      </c>
      <c r="O149" s="86"/>
      <c r="P149" s="83">
        <f t="shared" si="35"/>
        <v>-13.999999999999972</v>
      </c>
      <c r="Q149" s="88">
        <f t="shared" si="36"/>
        <v>-20</v>
      </c>
      <c r="R149" s="89">
        <f t="shared" si="37"/>
        <v>320</v>
      </c>
      <c r="S149" s="90"/>
      <c r="T149" s="74">
        <v>57</v>
      </c>
      <c r="U149" s="75" t="s">
        <v>93</v>
      </c>
      <c r="V149" s="76" t="s">
        <v>47</v>
      </c>
      <c r="W149" s="183">
        <v>0.7</v>
      </c>
      <c r="X149" s="184">
        <f t="shared" si="38"/>
        <v>0</v>
      </c>
      <c r="Y149" s="185">
        <f t="shared" si="39"/>
        <v>-20</v>
      </c>
      <c r="Z149" s="186">
        <f t="shared" si="40"/>
        <v>0</v>
      </c>
      <c r="AA149" s="187">
        <f t="shared" si="41"/>
        <v>-14</v>
      </c>
    </row>
    <row r="150" spans="1:27" ht="12.75" customHeight="1">
      <c r="A150" s="74">
        <v>58</v>
      </c>
      <c r="B150" s="75" t="s">
        <v>120</v>
      </c>
      <c r="C150" s="76" t="s">
        <v>47</v>
      </c>
      <c r="D150" s="77">
        <v>150</v>
      </c>
      <c r="E150" s="78">
        <v>3.25</v>
      </c>
      <c r="F150" s="79">
        <f t="shared" si="30"/>
        <v>487.5</v>
      </c>
      <c r="G150" s="76"/>
      <c r="H150" s="80">
        <f t="shared" si="31"/>
        <v>0</v>
      </c>
      <c r="I150" s="81">
        <f>'[1]Pay App #6'!K150</f>
        <v>100</v>
      </c>
      <c r="J150" s="82">
        <f t="shared" si="42"/>
        <v>325</v>
      </c>
      <c r="K150" s="81">
        <f t="shared" si="44"/>
        <v>100</v>
      </c>
      <c r="L150" s="83">
        <f t="shared" si="33"/>
        <v>325</v>
      </c>
      <c r="M150" s="84">
        <f t="shared" si="34"/>
        <v>0.66666666666666663</v>
      </c>
      <c r="N150" s="85" t="s">
        <v>39</v>
      </c>
      <c r="O150" s="86"/>
      <c r="P150" s="83">
        <f t="shared" si="35"/>
        <v>-162.5</v>
      </c>
      <c r="Q150" s="88">
        <f t="shared" si="36"/>
        <v>-50</v>
      </c>
      <c r="R150" s="89">
        <f t="shared" si="37"/>
        <v>100</v>
      </c>
      <c r="S150" s="90"/>
      <c r="T150" s="74">
        <v>58</v>
      </c>
      <c r="U150" s="75" t="s">
        <v>120</v>
      </c>
      <c r="V150" s="76" t="s">
        <v>47</v>
      </c>
      <c r="W150" s="183">
        <v>3.25</v>
      </c>
      <c r="X150" s="184">
        <f t="shared" si="38"/>
        <v>0</v>
      </c>
      <c r="Y150" s="185">
        <f t="shared" si="39"/>
        <v>-50</v>
      </c>
      <c r="Z150" s="186">
        <f t="shared" si="40"/>
        <v>0</v>
      </c>
      <c r="AA150" s="187">
        <f t="shared" si="41"/>
        <v>-162.5</v>
      </c>
    </row>
    <row r="151" spans="1:27" ht="12.75" customHeight="1">
      <c r="A151" s="74">
        <v>59</v>
      </c>
      <c r="B151" s="75" t="s">
        <v>94</v>
      </c>
      <c r="C151" s="76" t="s">
        <v>47</v>
      </c>
      <c r="D151" s="77">
        <v>500</v>
      </c>
      <c r="E151" s="78">
        <v>6.5</v>
      </c>
      <c r="F151" s="79">
        <f t="shared" si="30"/>
        <v>3250</v>
      </c>
      <c r="G151" s="76"/>
      <c r="H151" s="80">
        <f t="shared" si="31"/>
        <v>0</v>
      </c>
      <c r="I151" s="81">
        <f>'[1]Pay App #6'!K151</f>
        <v>507</v>
      </c>
      <c r="J151" s="82">
        <f t="shared" si="42"/>
        <v>3295.5</v>
      </c>
      <c r="K151" s="81">
        <f t="shared" si="44"/>
        <v>507</v>
      </c>
      <c r="L151" s="83">
        <f t="shared" si="33"/>
        <v>3295.5</v>
      </c>
      <c r="M151" s="84">
        <f t="shared" si="34"/>
        <v>1.014</v>
      </c>
      <c r="N151" s="85" t="s">
        <v>39</v>
      </c>
      <c r="O151" s="86"/>
      <c r="P151" s="83">
        <f t="shared" si="35"/>
        <v>45.5</v>
      </c>
      <c r="Q151" s="88">
        <f t="shared" si="36"/>
        <v>7</v>
      </c>
      <c r="R151" s="89">
        <f t="shared" si="37"/>
        <v>507</v>
      </c>
      <c r="S151" s="90"/>
      <c r="T151" s="74">
        <v>59</v>
      </c>
      <c r="U151" s="75" t="s">
        <v>94</v>
      </c>
      <c r="V151" s="76" t="s">
        <v>47</v>
      </c>
      <c r="W151" s="183">
        <v>6.5</v>
      </c>
      <c r="X151" s="184">
        <f t="shared" si="38"/>
        <v>7</v>
      </c>
      <c r="Y151" s="185">
        <f t="shared" si="39"/>
        <v>0</v>
      </c>
      <c r="Z151" s="186">
        <f t="shared" si="40"/>
        <v>45.5</v>
      </c>
      <c r="AA151" s="187">
        <f t="shared" si="41"/>
        <v>0</v>
      </c>
    </row>
    <row r="152" spans="1:27" ht="12.75" customHeight="1">
      <c r="A152" s="74">
        <v>60</v>
      </c>
      <c r="B152" s="75" t="s">
        <v>95</v>
      </c>
      <c r="C152" s="76" t="s">
        <v>72</v>
      </c>
      <c r="D152" s="77">
        <v>600</v>
      </c>
      <c r="E152" s="78">
        <v>3.25</v>
      </c>
      <c r="F152" s="79">
        <f t="shared" si="30"/>
        <v>1950</v>
      </c>
      <c r="G152" s="76"/>
      <c r="H152" s="80">
        <f t="shared" si="31"/>
        <v>0</v>
      </c>
      <c r="I152" s="81">
        <f>'[1]Pay App #6'!K152</f>
        <v>495</v>
      </c>
      <c r="J152" s="82">
        <f t="shared" si="42"/>
        <v>1608.75</v>
      </c>
      <c r="K152" s="81">
        <f t="shared" si="44"/>
        <v>495</v>
      </c>
      <c r="L152" s="83">
        <f t="shared" si="33"/>
        <v>1608.75</v>
      </c>
      <c r="M152" s="84">
        <f t="shared" si="34"/>
        <v>0.82499999999999996</v>
      </c>
      <c r="N152" s="85" t="s">
        <v>39</v>
      </c>
      <c r="O152" s="86"/>
      <c r="P152" s="83">
        <f t="shared" si="35"/>
        <v>-341.25</v>
      </c>
      <c r="Q152" s="88">
        <f t="shared" si="36"/>
        <v>-105</v>
      </c>
      <c r="R152" s="89">
        <f t="shared" si="37"/>
        <v>495</v>
      </c>
      <c r="S152" s="90"/>
      <c r="T152" s="74">
        <v>60</v>
      </c>
      <c r="U152" s="75" t="s">
        <v>95</v>
      </c>
      <c r="V152" s="76" t="s">
        <v>72</v>
      </c>
      <c r="W152" s="183">
        <v>3.25</v>
      </c>
      <c r="X152" s="184">
        <f t="shared" si="38"/>
        <v>0</v>
      </c>
      <c r="Y152" s="185">
        <f t="shared" si="39"/>
        <v>-105</v>
      </c>
      <c r="Z152" s="186">
        <f t="shared" si="40"/>
        <v>0</v>
      </c>
      <c r="AA152" s="187">
        <f t="shared" si="41"/>
        <v>-341.25</v>
      </c>
    </row>
    <row r="153" spans="1:27" ht="12.75" customHeight="1">
      <c r="A153" s="74">
        <v>61</v>
      </c>
      <c r="B153" s="75" t="s">
        <v>96</v>
      </c>
      <c r="C153" s="76" t="s">
        <v>69</v>
      </c>
      <c r="D153" s="77">
        <v>2</v>
      </c>
      <c r="E153" s="78">
        <v>110</v>
      </c>
      <c r="F153" s="79">
        <f t="shared" si="30"/>
        <v>220</v>
      </c>
      <c r="G153" s="76">
        <v>2</v>
      </c>
      <c r="H153" s="80">
        <f t="shared" si="31"/>
        <v>220</v>
      </c>
      <c r="I153" s="81">
        <f>'[1]Pay App #6'!K153</f>
        <v>0</v>
      </c>
      <c r="J153" s="82">
        <f t="shared" si="42"/>
        <v>0</v>
      </c>
      <c r="K153" s="81">
        <f t="shared" si="44"/>
        <v>2</v>
      </c>
      <c r="L153" s="83">
        <f t="shared" si="33"/>
        <v>220</v>
      </c>
      <c r="M153" s="84">
        <f t="shared" si="34"/>
        <v>1</v>
      </c>
      <c r="N153" s="85" t="s">
        <v>39</v>
      </c>
      <c r="O153" s="86"/>
      <c r="P153" s="83">
        <f t="shared" si="35"/>
        <v>0</v>
      </c>
      <c r="Q153" s="88">
        <f t="shared" si="36"/>
        <v>0</v>
      </c>
      <c r="R153" s="89">
        <f t="shared" si="37"/>
        <v>2</v>
      </c>
      <c r="S153" s="90"/>
      <c r="T153" s="74">
        <v>61</v>
      </c>
      <c r="U153" s="75" t="s">
        <v>96</v>
      </c>
      <c r="V153" s="76" t="s">
        <v>69</v>
      </c>
      <c r="W153" s="183">
        <v>110</v>
      </c>
      <c r="X153" s="184">
        <f t="shared" si="38"/>
        <v>0</v>
      </c>
      <c r="Y153" s="185">
        <f t="shared" si="39"/>
        <v>0</v>
      </c>
      <c r="Z153" s="186">
        <f t="shared" si="40"/>
        <v>0</v>
      </c>
      <c r="AA153" s="187">
        <f t="shared" si="41"/>
        <v>0</v>
      </c>
    </row>
    <row r="154" spans="1:27" ht="12.75" customHeight="1">
      <c r="A154" s="74">
        <v>62</v>
      </c>
      <c r="B154" s="75" t="s">
        <v>97</v>
      </c>
      <c r="C154" s="76" t="s">
        <v>50</v>
      </c>
      <c r="D154" s="77">
        <v>42</v>
      </c>
      <c r="E154" s="78">
        <v>240</v>
      </c>
      <c r="F154" s="79">
        <f t="shared" si="30"/>
        <v>10080</v>
      </c>
      <c r="G154" s="76">
        <v>3</v>
      </c>
      <c r="H154" s="80">
        <f t="shared" si="31"/>
        <v>720</v>
      </c>
      <c r="I154" s="81">
        <f>'[1]Pay App #6'!K154</f>
        <v>38</v>
      </c>
      <c r="J154" s="82">
        <f t="shared" si="42"/>
        <v>9120</v>
      </c>
      <c r="K154" s="81">
        <f t="shared" si="44"/>
        <v>41</v>
      </c>
      <c r="L154" s="83">
        <f t="shared" si="33"/>
        <v>9840</v>
      </c>
      <c r="M154" s="84">
        <f t="shared" si="34"/>
        <v>0.97619047619047616</v>
      </c>
      <c r="N154" s="85" t="s">
        <v>39</v>
      </c>
      <c r="O154" s="86"/>
      <c r="P154" s="83">
        <f t="shared" si="35"/>
        <v>-240</v>
      </c>
      <c r="Q154" s="88">
        <f t="shared" si="36"/>
        <v>-1</v>
      </c>
      <c r="R154" s="89">
        <f t="shared" si="37"/>
        <v>41</v>
      </c>
      <c r="S154" s="90"/>
      <c r="T154" s="74">
        <v>62</v>
      </c>
      <c r="U154" s="75" t="s">
        <v>97</v>
      </c>
      <c r="V154" s="76" t="s">
        <v>50</v>
      </c>
      <c r="W154" s="183">
        <v>240</v>
      </c>
      <c r="X154" s="184">
        <f t="shared" si="38"/>
        <v>0</v>
      </c>
      <c r="Y154" s="185">
        <f t="shared" si="39"/>
        <v>-1</v>
      </c>
      <c r="Z154" s="186">
        <f t="shared" si="40"/>
        <v>0</v>
      </c>
      <c r="AA154" s="187">
        <f t="shared" si="41"/>
        <v>-240</v>
      </c>
    </row>
    <row r="155" spans="1:27" ht="12.75" customHeight="1">
      <c r="A155" s="74">
        <v>63</v>
      </c>
      <c r="B155" s="75" t="s">
        <v>98</v>
      </c>
      <c r="C155" s="76" t="s">
        <v>50</v>
      </c>
      <c r="D155" s="77">
        <v>9</v>
      </c>
      <c r="E155" s="78">
        <v>390</v>
      </c>
      <c r="F155" s="79">
        <f t="shared" si="30"/>
        <v>3510</v>
      </c>
      <c r="G155" s="76">
        <v>3</v>
      </c>
      <c r="H155" s="80">
        <f t="shared" si="31"/>
        <v>1170</v>
      </c>
      <c r="I155" s="81">
        <f>'[1]Pay App #6'!K155</f>
        <v>6</v>
      </c>
      <c r="J155" s="82">
        <f t="shared" si="42"/>
        <v>2340</v>
      </c>
      <c r="K155" s="81">
        <f t="shared" si="44"/>
        <v>9</v>
      </c>
      <c r="L155" s="83">
        <f t="shared" si="33"/>
        <v>3510</v>
      </c>
      <c r="M155" s="84">
        <f t="shared" si="34"/>
        <v>1</v>
      </c>
      <c r="N155" s="85" t="s">
        <v>39</v>
      </c>
      <c r="O155" s="86"/>
      <c r="P155" s="83">
        <f t="shared" si="35"/>
        <v>0</v>
      </c>
      <c r="Q155" s="88">
        <f t="shared" si="36"/>
        <v>0</v>
      </c>
      <c r="R155" s="89">
        <f t="shared" si="37"/>
        <v>9</v>
      </c>
      <c r="S155" s="90"/>
      <c r="T155" s="74">
        <v>63</v>
      </c>
      <c r="U155" s="75" t="s">
        <v>98</v>
      </c>
      <c r="V155" s="76" t="s">
        <v>50</v>
      </c>
      <c r="W155" s="183">
        <v>390</v>
      </c>
      <c r="X155" s="184">
        <f t="shared" si="38"/>
        <v>0</v>
      </c>
      <c r="Y155" s="185">
        <f t="shared" si="39"/>
        <v>0</v>
      </c>
      <c r="Z155" s="186">
        <f t="shared" si="40"/>
        <v>0</v>
      </c>
      <c r="AA155" s="187">
        <f t="shared" si="41"/>
        <v>0</v>
      </c>
    </row>
    <row r="156" spans="1:27" ht="12.75" customHeight="1">
      <c r="A156" s="74">
        <v>64</v>
      </c>
      <c r="B156" s="75" t="s">
        <v>99</v>
      </c>
      <c r="C156" s="76" t="s">
        <v>38</v>
      </c>
      <c r="D156" s="77">
        <v>1</v>
      </c>
      <c r="E156" s="78">
        <v>10900</v>
      </c>
      <c r="F156" s="79">
        <f t="shared" si="30"/>
        <v>10900</v>
      </c>
      <c r="G156" s="76">
        <v>0.5</v>
      </c>
      <c r="H156" s="80">
        <f t="shared" si="31"/>
        <v>5450</v>
      </c>
      <c r="I156" s="81">
        <f>'[1]Pay App #6'!K156</f>
        <v>0.5</v>
      </c>
      <c r="J156" s="82">
        <f t="shared" si="42"/>
        <v>5450</v>
      </c>
      <c r="K156" s="81">
        <f t="shared" si="44"/>
        <v>1</v>
      </c>
      <c r="L156" s="83">
        <f t="shared" si="33"/>
        <v>10900</v>
      </c>
      <c r="M156" s="84">
        <f t="shared" si="34"/>
        <v>1</v>
      </c>
      <c r="N156" s="85" t="s">
        <v>39</v>
      </c>
      <c r="O156" s="86"/>
      <c r="P156" s="83">
        <f t="shared" si="35"/>
        <v>0</v>
      </c>
      <c r="Q156" s="88">
        <f t="shared" si="36"/>
        <v>0</v>
      </c>
      <c r="R156" s="89">
        <f t="shared" si="37"/>
        <v>1</v>
      </c>
      <c r="S156" s="90"/>
      <c r="T156" s="74">
        <v>64</v>
      </c>
      <c r="U156" s="75" t="s">
        <v>99</v>
      </c>
      <c r="V156" s="76" t="s">
        <v>38</v>
      </c>
      <c r="W156" s="183">
        <v>10900</v>
      </c>
      <c r="X156" s="184">
        <f t="shared" si="38"/>
        <v>0</v>
      </c>
      <c r="Y156" s="185">
        <f t="shared" si="39"/>
        <v>0</v>
      </c>
      <c r="Z156" s="186">
        <f t="shared" si="40"/>
        <v>0</v>
      </c>
      <c r="AA156" s="187">
        <f t="shared" si="41"/>
        <v>0</v>
      </c>
    </row>
    <row r="157" spans="1:27" ht="12.75" customHeight="1">
      <c r="A157" s="74">
        <v>65</v>
      </c>
      <c r="B157" s="75" t="s">
        <v>100</v>
      </c>
      <c r="C157" s="76" t="s">
        <v>50</v>
      </c>
      <c r="D157" s="77">
        <v>34</v>
      </c>
      <c r="E157" s="78">
        <v>430</v>
      </c>
      <c r="F157" s="79">
        <f t="shared" si="30"/>
        <v>14620</v>
      </c>
      <c r="G157" s="76">
        <v>26</v>
      </c>
      <c r="H157" s="80">
        <f t="shared" si="31"/>
        <v>11180</v>
      </c>
      <c r="I157" s="81">
        <f>'[1]Pay App #6'!K157</f>
        <v>9</v>
      </c>
      <c r="J157" s="82">
        <f t="shared" si="42"/>
        <v>3870</v>
      </c>
      <c r="K157" s="81">
        <f t="shared" si="44"/>
        <v>35</v>
      </c>
      <c r="L157" s="83">
        <f t="shared" si="33"/>
        <v>15050</v>
      </c>
      <c r="M157" s="84">
        <f t="shared" si="34"/>
        <v>1.0294117647058822</v>
      </c>
      <c r="N157" s="85" t="s">
        <v>39</v>
      </c>
      <c r="O157" s="86"/>
      <c r="P157" s="83">
        <f t="shared" si="35"/>
        <v>430</v>
      </c>
      <c r="Q157" s="88">
        <f t="shared" si="36"/>
        <v>1</v>
      </c>
      <c r="R157" s="89">
        <f t="shared" si="37"/>
        <v>35</v>
      </c>
      <c r="S157" s="90"/>
      <c r="T157" s="74">
        <v>65</v>
      </c>
      <c r="U157" s="75" t="s">
        <v>100</v>
      </c>
      <c r="V157" s="76" t="s">
        <v>50</v>
      </c>
      <c r="W157" s="183">
        <v>430</v>
      </c>
      <c r="X157" s="184">
        <f t="shared" si="38"/>
        <v>1</v>
      </c>
      <c r="Y157" s="185">
        <f t="shared" si="39"/>
        <v>0</v>
      </c>
      <c r="Z157" s="186">
        <f t="shared" si="40"/>
        <v>430</v>
      </c>
      <c r="AA157" s="187">
        <f t="shared" si="41"/>
        <v>0</v>
      </c>
    </row>
    <row r="158" spans="1:27" ht="12.75" customHeight="1">
      <c r="A158" s="74">
        <v>66</v>
      </c>
      <c r="B158" s="75" t="s">
        <v>101</v>
      </c>
      <c r="C158" s="76" t="s">
        <v>50</v>
      </c>
      <c r="D158" s="77">
        <v>22</v>
      </c>
      <c r="E158" s="78">
        <v>320</v>
      </c>
      <c r="F158" s="79">
        <f t="shared" ref="F158:F174" si="45">SUM(D158*E158)</f>
        <v>7040</v>
      </c>
      <c r="G158" s="76">
        <v>20</v>
      </c>
      <c r="H158" s="80">
        <f t="shared" ref="H158:H174" si="46">E158*G158</f>
        <v>6400</v>
      </c>
      <c r="I158" s="81">
        <f>'[1]Pay App #6'!K158</f>
        <v>3</v>
      </c>
      <c r="J158" s="82">
        <f t="shared" si="42"/>
        <v>960</v>
      </c>
      <c r="K158" s="81">
        <f t="shared" si="44"/>
        <v>23</v>
      </c>
      <c r="L158" s="83">
        <f t="shared" ref="L158:L174" si="47">E158*K158</f>
        <v>7360</v>
      </c>
      <c r="M158" s="84">
        <f t="shared" ref="M158:M174" si="48">K158/D158</f>
        <v>1.0454545454545454</v>
      </c>
      <c r="N158" s="85" t="s">
        <v>39</v>
      </c>
      <c r="O158" s="86"/>
      <c r="P158" s="83">
        <f t="shared" ref="P158:P174" si="49">L158-F158</f>
        <v>320</v>
      </c>
      <c r="Q158" s="88">
        <f t="shared" ref="Q158:Q174" si="50">(I158+G158)-D158</f>
        <v>1</v>
      </c>
      <c r="R158" s="89">
        <f t="shared" ref="R158:R174" si="51">D158+Q158</f>
        <v>23</v>
      </c>
      <c r="S158" s="90"/>
      <c r="T158" s="74">
        <v>66</v>
      </c>
      <c r="U158" s="75" t="s">
        <v>101</v>
      </c>
      <c r="V158" s="76" t="s">
        <v>50</v>
      </c>
      <c r="W158" s="183">
        <v>320</v>
      </c>
      <c r="X158" s="184">
        <f t="shared" ref="X158:X174" si="52">IF(Q158&gt;0,ABS(Q158),0)</f>
        <v>1</v>
      </c>
      <c r="Y158" s="185">
        <f t="shared" ref="Y158:Y174" si="53">IF(Q158&lt;0,Q158,0)</f>
        <v>0</v>
      </c>
      <c r="Z158" s="186">
        <f t="shared" ref="Z158:Z174" si="54">IF(X158&gt;0,X158*W158,)</f>
        <v>320</v>
      </c>
      <c r="AA158" s="187">
        <f t="shared" ref="AA158:AA174" si="55">IF(Y158&lt;=0,Y158*W158,)</f>
        <v>0</v>
      </c>
    </row>
    <row r="159" spans="1:27" ht="12.75" customHeight="1">
      <c r="A159" s="108">
        <v>67</v>
      </c>
      <c r="B159" s="109" t="s">
        <v>45</v>
      </c>
      <c r="C159" s="110" t="s">
        <v>47</v>
      </c>
      <c r="D159" s="111">
        <v>0</v>
      </c>
      <c r="E159" s="112"/>
      <c r="F159" s="113"/>
      <c r="G159" s="110"/>
      <c r="H159" s="114"/>
      <c r="I159" s="115"/>
      <c r="J159" s="116"/>
      <c r="K159" s="115"/>
      <c r="L159" s="117"/>
      <c r="M159" s="118"/>
      <c r="N159" s="119"/>
      <c r="O159" s="120"/>
      <c r="P159" s="188"/>
      <c r="Q159" s="188"/>
      <c r="R159" s="188"/>
      <c r="S159" s="90"/>
      <c r="T159" s="108">
        <v>67</v>
      </c>
      <c r="U159" s="109" t="s">
        <v>45</v>
      </c>
      <c r="V159" s="110" t="s">
        <v>47</v>
      </c>
      <c r="W159" s="189"/>
      <c r="X159" s="189"/>
      <c r="Y159" s="189"/>
      <c r="Z159" s="189"/>
      <c r="AA159" s="190"/>
    </row>
    <row r="160" spans="1:27" ht="12.75" customHeight="1">
      <c r="A160" s="108">
        <v>68</v>
      </c>
      <c r="B160" s="109" t="s">
        <v>45</v>
      </c>
      <c r="C160" s="110" t="s">
        <v>47</v>
      </c>
      <c r="D160" s="111">
        <v>0</v>
      </c>
      <c r="E160" s="112"/>
      <c r="F160" s="113"/>
      <c r="G160" s="110"/>
      <c r="H160" s="114"/>
      <c r="I160" s="115"/>
      <c r="J160" s="116"/>
      <c r="K160" s="115"/>
      <c r="L160" s="117"/>
      <c r="M160" s="118"/>
      <c r="N160" s="119"/>
      <c r="O160" s="120"/>
      <c r="P160" s="188"/>
      <c r="Q160" s="188"/>
      <c r="R160" s="188"/>
      <c r="S160" s="90"/>
      <c r="T160" s="108">
        <v>68</v>
      </c>
      <c r="U160" s="109" t="s">
        <v>45</v>
      </c>
      <c r="V160" s="110" t="s">
        <v>47</v>
      </c>
      <c r="W160" s="189"/>
      <c r="X160" s="189"/>
      <c r="Y160" s="189"/>
      <c r="Z160" s="189"/>
      <c r="AA160" s="190"/>
    </row>
    <row r="161" spans="1:27" ht="12.75" customHeight="1">
      <c r="A161" s="108">
        <v>69</v>
      </c>
      <c r="B161" s="109" t="s">
        <v>45</v>
      </c>
      <c r="C161" s="110" t="s">
        <v>50</v>
      </c>
      <c r="D161" s="111">
        <v>0</v>
      </c>
      <c r="E161" s="112"/>
      <c r="F161" s="113"/>
      <c r="G161" s="110"/>
      <c r="H161" s="114"/>
      <c r="I161" s="115"/>
      <c r="J161" s="116"/>
      <c r="K161" s="115"/>
      <c r="L161" s="117"/>
      <c r="M161" s="118"/>
      <c r="N161" s="119"/>
      <c r="O161" s="120"/>
      <c r="P161" s="188"/>
      <c r="Q161" s="188"/>
      <c r="R161" s="188"/>
      <c r="S161" s="90"/>
      <c r="T161" s="108">
        <v>69</v>
      </c>
      <c r="U161" s="109" t="s">
        <v>45</v>
      </c>
      <c r="V161" s="110" t="s">
        <v>50</v>
      </c>
      <c r="W161" s="189"/>
      <c r="X161" s="189"/>
      <c r="Y161" s="189"/>
      <c r="Z161" s="189"/>
      <c r="AA161" s="190"/>
    </row>
    <row r="162" spans="1:27" s="34" customFormat="1" ht="12.75" customHeight="1">
      <c r="A162" s="94">
        <v>70</v>
      </c>
      <c r="B162" s="95" t="s">
        <v>121</v>
      </c>
      <c r="C162" s="96" t="s">
        <v>50</v>
      </c>
      <c r="D162" s="97">
        <v>4</v>
      </c>
      <c r="E162" s="78">
        <v>180</v>
      </c>
      <c r="F162" s="98">
        <f t="shared" si="45"/>
        <v>720</v>
      </c>
      <c r="G162" s="96"/>
      <c r="H162" s="100">
        <f t="shared" si="46"/>
        <v>0</v>
      </c>
      <c r="I162" s="101">
        <f>'[1]Pay App #6'!K162</f>
        <v>4</v>
      </c>
      <c r="J162" s="102">
        <f t="shared" ref="J162:J174" si="56">I162*E162</f>
        <v>720</v>
      </c>
      <c r="K162" s="101">
        <f t="shared" ref="K162:K174" si="57">G162+I162</f>
        <v>4</v>
      </c>
      <c r="L162" s="103">
        <f t="shared" si="47"/>
        <v>720</v>
      </c>
      <c r="M162" s="104">
        <f t="shared" si="48"/>
        <v>1</v>
      </c>
      <c r="N162" s="105" t="s">
        <v>39</v>
      </c>
      <c r="O162" s="106"/>
      <c r="P162" s="83">
        <f t="shared" si="49"/>
        <v>0</v>
      </c>
      <c r="Q162" s="88">
        <f t="shared" si="50"/>
        <v>0</v>
      </c>
      <c r="R162" s="89">
        <f t="shared" si="51"/>
        <v>4</v>
      </c>
      <c r="S162" s="128"/>
      <c r="T162" s="94">
        <v>70</v>
      </c>
      <c r="U162" s="95" t="s">
        <v>121</v>
      </c>
      <c r="V162" s="96" t="s">
        <v>50</v>
      </c>
      <c r="W162" s="183">
        <v>180</v>
      </c>
      <c r="X162" s="184">
        <f t="shared" si="52"/>
        <v>0</v>
      </c>
      <c r="Y162" s="185">
        <f t="shared" si="53"/>
        <v>0</v>
      </c>
      <c r="Z162" s="186">
        <f t="shared" si="54"/>
        <v>0</v>
      </c>
      <c r="AA162" s="187">
        <f t="shared" si="55"/>
        <v>0</v>
      </c>
    </row>
    <row r="163" spans="1:27" s="34" customFormat="1" ht="12.75" customHeight="1">
      <c r="A163" s="94">
        <v>71</v>
      </c>
      <c r="B163" s="95" t="s">
        <v>122</v>
      </c>
      <c r="C163" s="96" t="s">
        <v>50</v>
      </c>
      <c r="D163" s="97">
        <v>1</v>
      </c>
      <c r="E163" s="78">
        <v>960</v>
      </c>
      <c r="F163" s="98">
        <f t="shared" si="45"/>
        <v>960</v>
      </c>
      <c r="G163" s="96"/>
      <c r="H163" s="100">
        <f t="shared" si="46"/>
        <v>0</v>
      </c>
      <c r="I163" s="101">
        <f>'[1]Pay App #6'!K163</f>
        <v>1</v>
      </c>
      <c r="J163" s="102">
        <f t="shared" si="56"/>
        <v>960</v>
      </c>
      <c r="K163" s="101">
        <f t="shared" si="57"/>
        <v>1</v>
      </c>
      <c r="L163" s="103">
        <f t="shared" si="47"/>
        <v>960</v>
      </c>
      <c r="M163" s="104">
        <f t="shared" si="48"/>
        <v>1</v>
      </c>
      <c r="N163" s="105" t="s">
        <v>39</v>
      </c>
      <c r="O163" s="106"/>
      <c r="P163" s="83">
        <f t="shared" si="49"/>
        <v>0</v>
      </c>
      <c r="Q163" s="88">
        <f t="shared" si="50"/>
        <v>0</v>
      </c>
      <c r="R163" s="89">
        <f t="shared" si="51"/>
        <v>1</v>
      </c>
      <c r="S163" s="128"/>
      <c r="T163" s="94">
        <v>71</v>
      </c>
      <c r="U163" s="95" t="s">
        <v>122</v>
      </c>
      <c r="V163" s="96" t="s">
        <v>50</v>
      </c>
      <c r="W163" s="183">
        <v>960</v>
      </c>
      <c r="X163" s="184">
        <f t="shared" si="52"/>
        <v>0</v>
      </c>
      <c r="Y163" s="185">
        <f t="shared" si="53"/>
        <v>0</v>
      </c>
      <c r="Z163" s="186">
        <f t="shared" si="54"/>
        <v>0</v>
      </c>
      <c r="AA163" s="187">
        <f t="shared" si="55"/>
        <v>0</v>
      </c>
    </row>
    <row r="164" spans="1:27" s="34" customFormat="1" ht="12.75" customHeight="1">
      <c r="A164" s="94">
        <v>72</v>
      </c>
      <c r="B164" s="95" t="s">
        <v>123</v>
      </c>
      <c r="C164" s="96" t="s">
        <v>47</v>
      </c>
      <c r="D164" s="97">
        <v>20</v>
      </c>
      <c r="E164" s="78">
        <v>140</v>
      </c>
      <c r="F164" s="98">
        <f t="shared" si="45"/>
        <v>2800</v>
      </c>
      <c r="G164" s="96"/>
      <c r="H164" s="100">
        <f t="shared" si="46"/>
        <v>0</v>
      </c>
      <c r="I164" s="101">
        <f>'[1]Pay App #6'!K164</f>
        <v>71</v>
      </c>
      <c r="J164" s="102">
        <f t="shared" si="56"/>
        <v>9940</v>
      </c>
      <c r="K164" s="101">
        <f t="shared" si="57"/>
        <v>71</v>
      </c>
      <c r="L164" s="103">
        <f t="shared" si="47"/>
        <v>9940</v>
      </c>
      <c r="M164" s="104">
        <f t="shared" si="48"/>
        <v>3.55</v>
      </c>
      <c r="N164" s="105" t="s">
        <v>39</v>
      </c>
      <c r="O164" s="106"/>
      <c r="P164" s="83">
        <f t="shared" si="49"/>
        <v>7140</v>
      </c>
      <c r="Q164" s="88">
        <f t="shared" si="50"/>
        <v>51</v>
      </c>
      <c r="R164" s="89">
        <f t="shared" si="51"/>
        <v>71</v>
      </c>
      <c r="S164" s="128"/>
      <c r="T164" s="94">
        <v>72</v>
      </c>
      <c r="U164" s="95" t="s">
        <v>123</v>
      </c>
      <c r="V164" s="96" t="s">
        <v>47</v>
      </c>
      <c r="W164" s="183">
        <v>140</v>
      </c>
      <c r="X164" s="184">
        <f t="shared" si="52"/>
        <v>51</v>
      </c>
      <c r="Y164" s="185">
        <f t="shared" si="53"/>
        <v>0</v>
      </c>
      <c r="Z164" s="186">
        <f t="shared" si="54"/>
        <v>7140</v>
      </c>
      <c r="AA164" s="187">
        <f t="shared" si="55"/>
        <v>0</v>
      </c>
    </row>
    <row r="165" spans="1:27" s="34" customFormat="1" ht="12.75" customHeight="1">
      <c r="A165" s="94">
        <v>73</v>
      </c>
      <c r="B165" s="95" t="s">
        <v>124</v>
      </c>
      <c r="C165" s="96" t="s">
        <v>50</v>
      </c>
      <c r="D165" s="97">
        <v>2</v>
      </c>
      <c r="E165" s="78">
        <v>495</v>
      </c>
      <c r="F165" s="98">
        <f t="shared" si="45"/>
        <v>990</v>
      </c>
      <c r="G165" s="96"/>
      <c r="H165" s="100">
        <f t="shared" si="46"/>
        <v>0</v>
      </c>
      <c r="I165" s="101">
        <f>'[1]Pay App #6'!K165</f>
        <v>2</v>
      </c>
      <c r="J165" s="102">
        <f t="shared" si="56"/>
        <v>990</v>
      </c>
      <c r="K165" s="101">
        <f t="shared" si="57"/>
        <v>2</v>
      </c>
      <c r="L165" s="103">
        <f t="shared" si="47"/>
        <v>990</v>
      </c>
      <c r="M165" s="104">
        <f t="shared" si="48"/>
        <v>1</v>
      </c>
      <c r="N165" s="105" t="s">
        <v>39</v>
      </c>
      <c r="O165" s="106"/>
      <c r="P165" s="83">
        <f t="shared" si="49"/>
        <v>0</v>
      </c>
      <c r="Q165" s="88">
        <f t="shared" si="50"/>
        <v>0</v>
      </c>
      <c r="R165" s="89">
        <f t="shared" si="51"/>
        <v>2</v>
      </c>
      <c r="S165" s="128"/>
      <c r="T165" s="94">
        <v>73</v>
      </c>
      <c r="U165" s="95" t="s">
        <v>124</v>
      </c>
      <c r="V165" s="96" t="s">
        <v>50</v>
      </c>
      <c r="W165" s="183">
        <v>495</v>
      </c>
      <c r="X165" s="184">
        <f t="shared" si="52"/>
        <v>0</v>
      </c>
      <c r="Y165" s="185">
        <f t="shared" si="53"/>
        <v>0</v>
      </c>
      <c r="Z165" s="186">
        <f t="shared" si="54"/>
        <v>0</v>
      </c>
      <c r="AA165" s="187">
        <f t="shared" si="55"/>
        <v>0</v>
      </c>
    </row>
    <row r="166" spans="1:27" s="34" customFormat="1" ht="12.75" customHeight="1">
      <c r="A166" s="94">
        <v>74</v>
      </c>
      <c r="B166" s="95" t="s">
        <v>125</v>
      </c>
      <c r="C166" s="96" t="s">
        <v>72</v>
      </c>
      <c r="D166" s="97">
        <v>80</v>
      </c>
      <c r="E166" s="78">
        <v>9.25</v>
      </c>
      <c r="F166" s="98">
        <f t="shared" si="45"/>
        <v>740</v>
      </c>
      <c r="G166" s="96"/>
      <c r="H166" s="100">
        <f t="shared" si="46"/>
        <v>0</v>
      </c>
      <c r="I166" s="101">
        <f>'[1]Pay App #6'!K166</f>
        <v>408</v>
      </c>
      <c r="J166" s="102">
        <f t="shared" si="56"/>
        <v>3774</v>
      </c>
      <c r="K166" s="101">
        <f t="shared" si="57"/>
        <v>408</v>
      </c>
      <c r="L166" s="103">
        <f t="shared" si="47"/>
        <v>3774</v>
      </c>
      <c r="M166" s="104">
        <f t="shared" si="48"/>
        <v>5.0999999999999996</v>
      </c>
      <c r="N166" s="105" t="s">
        <v>39</v>
      </c>
      <c r="O166" s="106"/>
      <c r="P166" s="83">
        <f t="shared" si="49"/>
        <v>3034</v>
      </c>
      <c r="Q166" s="88">
        <f t="shared" si="50"/>
        <v>328</v>
      </c>
      <c r="R166" s="89">
        <f t="shared" si="51"/>
        <v>408</v>
      </c>
      <c r="S166" s="128"/>
      <c r="T166" s="94">
        <v>74</v>
      </c>
      <c r="U166" s="95" t="s">
        <v>125</v>
      </c>
      <c r="V166" s="96" t="s">
        <v>72</v>
      </c>
      <c r="W166" s="183">
        <v>9.25</v>
      </c>
      <c r="X166" s="184">
        <f t="shared" si="52"/>
        <v>328</v>
      </c>
      <c r="Y166" s="185">
        <f t="shared" si="53"/>
        <v>0</v>
      </c>
      <c r="Z166" s="186">
        <f t="shared" si="54"/>
        <v>3034</v>
      </c>
      <c r="AA166" s="187">
        <f t="shared" si="55"/>
        <v>0</v>
      </c>
    </row>
    <row r="167" spans="1:27" s="34" customFormat="1" ht="12.75" customHeight="1">
      <c r="A167" s="94">
        <v>75</v>
      </c>
      <c r="B167" s="95" t="s">
        <v>126</v>
      </c>
      <c r="C167" s="96" t="s">
        <v>47</v>
      </c>
      <c r="D167" s="97">
        <v>27</v>
      </c>
      <c r="E167" s="78">
        <v>140</v>
      </c>
      <c r="F167" s="98">
        <f t="shared" si="45"/>
        <v>3780</v>
      </c>
      <c r="G167" s="96"/>
      <c r="H167" s="100">
        <f t="shared" si="46"/>
        <v>0</v>
      </c>
      <c r="I167" s="101">
        <f>'[1]Pay App #6'!K167</f>
        <v>15</v>
      </c>
      <c r="J167" s="102">
        <f t="shared" si="56"/>
        <v>2100</v>
      </c>
      <c r="K167" s="101">
        <f t="shared" si="57"/>
        <v>15</v>
      </c>
      <c r="L167" s="103">
        <f t="shared" si="47"/>
        <v>2100</v>
      </c>
      <c r="M167" s="104">
        <f t="shared" si="48"/>
        <v>0.55555555555555558</v>
      </c>
      <c r="N167" s="105" t="s">
        <v>39</v>
      </c>
      <c r="O167" s="106"/>
      <c r="P167" s="83">
        <f t="shared" si="49"/>
        <v>-1680</v>
      </c>
      <c r="Q167" s="88">
        <f t="shared" si="50"/>
        <v>-12</v>
      </c>
      <c r="R167" s="89">
        <f t="shared" si="51"/>
        <v>15</v>
      </c>
      <c r="S167" s="128"/>
      <c r="T167" s="94">
        <v>75</v>
      </c>
      <c r="U167" s="95" t="s">
        <v>126</v>
      </c>
      <c r="V167" s="96" t="s">
        <v>47</v>
      </c>
      <c r="W167" s="183">
        <v>140</v>
      </c>
      <c r="X167" s="184">
        <f t="shared" si="52"/>
        <v>0</v>
      </c>
      <c r="Y167" s="185">
        <f t="shared" si="53"/>
        <v>-12</v>
      </c>
      <c r="Z167" s="186">
        <f t="shared" si="54"/>
        <v>0</v>
      </c>
      <c r="AA167" s="187">
        <f t="shared" si="55"/>
        <v>-1680</v>
      </c>
    </row>
    <row r="168" spans="1:27" s="34" customFormat="1" ht="12.75" customHeight="1">
      <c r="A168" s="94">
        <v>76</v>
      </c>
      <c r="B168" s="95" t="s">
        <v>127</v>
      </c>
      <c r="C168" s="96" t="s">
        <v>50</v>
      </c>
      <c r="D168" s="97">
        <v>2</v>
      </c>
      <c r="E168" s="78">
        <v>1230</v>
      </c>
      <c r="F168" s="98">
        <f t="shared" si="45"/>
        <v>2460</v>
      </c>
      <c r="G168" s="96"/>
      <c r="H168" s="100">
        <f t="shared" si="46"/>
        <v>0</v>
      </c>
      <c r="I168" s="101">
        <f>'[1]Pay App #6'!K168</f>
        <v>2</v>
      </c>
      <c r="J168" s="102">
        <f t="shared" si="56"/>
        <v>2460</v>
      </c>
      <c r="K168" s="101">
        <f t="shared" si="57"/>
        <v>2</v>
      </c>
      <c r="L168" s="103">
        <f t="shared" si="47"/>
        <v>2460</v>
      </c>
      <c r="M168" s="104">
        <f t="shared" si="48"/>
        <v>1</v>
      </c>
      <c r="N168" s="105" t="s">
        <v>39</v>
      </c>
      <c r="O168" s="106"/>
      <c r="P168" s="83">
        <f t="shared" si="49"/>
        <v>0</v>
      </c>
      <c r="Q168" s="88">
        <f t="shared" si="50"/>
        <v>0</v>
      </c>
      <c r="R168" s="89">
        <f t="shared" si="51"/>
        <v>2</v>
      </c>
      <c r="S168" s="128"/>
      <c r="T168" s="94">
        <v>76</v>
      </c>
      <c r="U168" s="95" t="s">
        <v>127</v>
      </c>
      <c r="V168" s="96" t="s">
        <v>50</v>
      </c>
      <c r="W168" s="183">
        <v>1230</v>
      </c>
      <c r="X168" s="184">
        <f t="shared" si="52"/>
        <v>0</v>
      </c>
      <c r="Y168" s="185">
        <f t="shared" si="53"/>
        <v>0</v>
      </c>
      <c r="Z168" s="186">
        <f t="shared" si="54"/>
        <v>0</v>
      </c>
      <c r="AA168" s="187">
        <f t="shared" si="55"/>
        <v>0</v>
      </c>
    </row>
    <row r="169" spans="1:27" s="34" customFormat="1" ht="12.75" customHeight="1">
      <c r="A169" s="94">
        <v>77</v>
      </c>
      <c r="B169" s="95" t="s">
        <v>128</v>
      </c>
      <c r="C169" s="96" t="s">
        <v>50</v>
      </c>
      <c r="D169" s="97">
        <v>1</v>
      </c>
      <c r="E169" s="78">
        <v>2200</v>
      </c>
      <c r="F169" s="98">
        <f t="shared" si="45"/>
        <v>2200</v>
      </c>
      <c r="G169" s="96"/>
      <c r="H169" s="100">
        <f t="shared" si="46"/>
        <v>0</v>
      </c>
      <c r="I169" s="101">
        <f>'[1]Pay App #6'!K169</f>
        <v>1</v>
      </c>
      <c r="J169" s="102">
        <f t="shared" si="56"/>
        <v>2200</v>
      </c>
      <c r="K169" s="101">
        <f t="shared" si="57"/>
        <v>1</v>
      </c>
      <c r="L169" s="103">
        <f t="shared" si="47"/>
        <v>2200</v>
      </c>
      <c r="M169" s="104">
        <f t="shared" si="48"/>
        <v>1</v>
      </c>
      <c r="N169" s="105" t="s">
        <v>39</v>
      </c>
      <c r="O169" s="106"/>
      <c r="P169" s="83">
        <f t="shared" si="49"/>
        <v>0</v>
      </c>
      <c r="Q169" s="88">
        <f t="shared" si="50"/>
        <v>0</v>
      </c>
      <c r="R169" s="89">
        <f t="shared" si="51"/>
        <v>1</v>
      </c>
      <c r="S169" s="128"/>
      <c r="T169" s="94">
        <v>77</v>
      </c>
      <c r="U169" s="95" t="s">
        <v>128</v>
      </c>
      <c r="V169" s="96" t="s">
        <v>50</v>
      </c>
      <c r="W169" s="183">
        <v>2200</v>
      </c>
      <c r="X169" s="184">
        <f t="shared" si="52"/>
        <v>0</v>
      </c>
      <c r="Y169" s="185">
        <f t="shared" si="53"/>
        <v>0</v>
      </c>
      <c r="Z169" s="186">
        <f t="shared" si="54"/>
        <v>0</v>
      </c>
      <c r="AA169" s="187">
        <f t="shared" si="55"/>
        <v>0</v>
      </c>
    </row>
    <row r="170" spans="1:27" s="34" customFormat="1" ht="12.75" customHeight="1">
      <c r="A170" s="94">
        <v>78</v>
      </c>
      <c r="B170" s="95" t="s">
        <v>129</v>
      </c>
      <c r="C170" s="96" t="s">
        <v>47</v>
      </c>
      <c r="D170" s="97">
        <v>80</v>
      </c>
      <c r="E170" s="78">
        <v>18</v>
      </c>
      <c r="F170" s="98">
        <f t="shared" si="45"/>
        <v>1440</v>
      </c>
      <c r="G170" s="96"/>
      <c r="H170" s="100">
        <f t="shared" si="46"/>
        <v>0</v>
      </c>
      <c r="I170" s="101">
        <f>'[1]Pay App #6'!K170</f>
        <v>54</v>
      </c>
      <c r="J170" s="102">
        <f t="shared" si="56"/>
        <v>972</v>
      </c>
      <c r="K170" s="101">
        <f t="shared" si="57"/>
        <v>54</v>
      </c>
      <c r="L170" s="103">
        <f t="shared" si="47"/>
        <v>972</v>
      </c>
      <c r="M170" s="104">
        <f t="shared" si="48"/>
        <v>0.67500000000000004</v>
      </c>
      <c r="N170" s="105" t="s">
        <v>39</v>
      </c>
      <c r="O170" s="106"/>
      <c r="P170" s="83">
        <f t="shared" si="49"/>
        <v>-468</v>
      </c>
      <c r="Q170" s="88">
        <f t="shared" si="50"/>
        <v>-26</v>
      </c>
      <c r="R170" s="89">
        <f t="shared" si="51"/>
        <v>54</v>
      </c>
      <c r="S170" s="128"/>
      <c r="T170" s="94">
        <v>78</v>
      </c>
      <c r="U170" s="95" t="s">
        <v>129</v>
      </c>
      <c r="V170" s="96" t="s">
        <v>47</v>
      </c>
      <c r="W170" s="183">
        <v>18</v>
      </c>
      <c r="X170" s="184">
        <f t="shared" si="52"/>
        <v>0</v>
      </c>
      <c r="Y170" s="185">
        <f t="shared" si="53"/>
        <v>-26</v>
      </c>
      <c r="Z170" s="186">
        <f t="shared" si="54"/>
        <v>0</v>
      </c>
      <c r="AA170" s="187">
        <f t="shared" si="55"/>
        <v>-468</v>
      </c>
    </row>
    <row r="171" spans="1:27" s="34" customFormat="1" ht="12.75" customHeight="1">
      <c r="A171" s="94">
        <v>79</v>
      </c>
      <c r="B171" s="95" t="s">
        <v>130</v>
      </c>
      <c r="C171" s="96" t="s">
        <v>62</v>
      </c>
      <c r="D171" s="97">
        <v>90</v>
      </c>
      <c r="E171" s="78">
        <v>55</v>
      </c>
      <c r="F171" s="98">
        <f t="shared" si="45"/>
        <v>4950</v>
      </c>
      <c r="G171" s="96"/>
      <c r="H171" s="100">
        <f t="shared" si="46"/>
        <v>0</v>
      </c>
      <c r="I171" s="101">
        <f>'[1]Pay App #6'!K171</f>
        <v>130</v>
      </c>
      <c r="J171" s="102">
        <f t="shared" si="56"/>
        <v>7150</v>
      </c>
      <c r="K171" s="101">
        <f t="shared" si="57"/>
        <v>130</v>
      </c>
      <c r="L171" s="103">
        <f t="shared" si="47"/>
        <v>7150</v>
      </c>
      <c r="M171" s="104">
        <f t="shared" si="48"/>
        <v>1.4444444444444444</v>
      </c>
      <c r="N171" s="105" t="s">
        <v>39</v>
      </c>
      <c r="O171" s="106"/>
      <c r="P171" s="83">
        <f t="shared" si="49"/>
        <v>2200</v>
      </c>
      <c r="Q171" s="88">
        <f t="shared" si="50"/>
        <v>40</v>
      </c>
      <c r="R171" s="89">
        <f t="shared" si="51"/>
        <v>130</v>
      </c>
      <c r="S171" s="128"/>
      <c r="T171" s="94">
        <v>79</v>
      </c>
      <c r="U171" s="95" t="s">
        <v>130</v>
      </c>
      <c r="V171" s="96" t="s">
        <v>62</v>
      </c>
      <c r="W171" s="183">
        <v>55</v>
      </c>
      <c r="X171" s="184">
        <f t="shared" si="52"/>
        <v>40</v>
      </c>
      <c r="Y171" s="185">
        <f t="shared" si="53"/>
        <v>0</v>
      </c>
      <c r="Z171" s="186">
        <f t="shared" si="54"/>
        <v>2200</v>
      </c>
      <c r="AA171" s="187">
        <f t="shared" si="55"/>
        <v>0</v>
      </c>
    </row>
    <row r="172" spans="1:27" s="34" customFormat="1" ht="12.75" customHeight="1">
      <c r="A172" s="94">
        <v>80</v>
      </c>
      <c r="B172" s="95" t="s">
        <v>131</v>
      </c>
      <c r="C172" s="96" t="s">
        <v>62</v>
      </c>
      <c r="D172" s="97">
        <v>45</v>
      </c>
      <c r="E172" s="78">
        <v>65</v>
      </c>
      <c r="F172" s="98">
        <f t="shared" si="45"/>
        <v>2925</v>
      </c>
      <c r="G172" s="96"/>
      <c r="H172" s="100">
        <f t="shared" si="46"/>
        <v>0</v>
      </c>
      <c r="I172" s="101">
        <f>'[1]Pay App #6'!K172</f>
        <v>45</v>
      </c>
      <c r="J172" s="102">
        <f t="shared" si="56"/>
        <v>2925</v>
      </c>
      <c r="K172" s="101">
        <f t="shared" si="57"/>
        <v>45</v>
      </c>
      <c r="L172" s="103">
        <f t="shared" si="47"/>
        <v>2925</v>
      </c>
      <c r="M172" s="104">
        <f t="shared" si="48"/>
        <v>1</v>
      </c>
      <c r="N172" s="105" t="s">
        <v>39</v>
      </c>
      <c r="O172" s="106"/>
      <c r="P172" s="83">
        <f t="shared" si="49"/>
        <v>0</v>
      </c>
      <c r="Q172" s="88">
        <f t="shared" si="50"/>
        <v>0</v>
      </c>
      <c r="R172" s="89">
        <f t="shared" si="51"/>
        <v>45</v>
      </c>
      <c r="S172" s="128"/>
      <c r="T172" s="94">
        <v>80</v>
      </c>
      <c r="U172" s="95" t="s">
        <v>131</v>
      </c>
      <c r="V172" s="96" t="s">
        <v>62</v>
      </c>
      <c r="W172" s="183">
        <v>65</v>
      </c>
      <c r="X172" s="184">
        <f t="shared" si="52"/>
        <v>0</v>
      </c>
      <c r="Y172" s="185">
        <f t="shared" si="53"/>
        <v>0</v>
      </c>
      <c r="Z172" s="186">
        <f t="shared" si="54"/>
        <v>0</v>
      </c>
      <c r="AA172" s="187">
        <f t="shared" si="55"/>
        <v>0</v>
      </c>
    </row>
    <row r="173" spans="1:27" s="34" customFormat="1" ht="12.75" customHeight="1">
      <c r="A173" s="94">
        <v>81</v>
      </c>
      <c r="B173" s="95" t="s">
        <v>105</v>
      </c>
      <c r="C173" s="96" t="s">
        <v>106</v>
      </c>
      <c r="D173" s="97">
        <v>10</v>
      </c>
      <c r="E173" s="78">
        <v>205</v>
      </c>
      <c r="F173" s="98">
        <f t="shared" si="45"/>
        <v>2050</v>
      </c>
      <c r="G173" s="96"/>
      <c r="H173" s="100">
        <f t="shared" si="46"/>
        <v>0</v>
      </c>
      <c r="I173" s="101">
        <f>'[1]Pay App #6'!K173</f>
        <v>15</v>
      </c>
      <c r="J173" s="102">
        <f t="shared" si="56"/>
        <v>3075</v>
      </c>
      <c r="K173" s="101">
        <f t="shared" si="57"/>
        <v>15</v>
      </c>
      <c r="L173" s="103">
        <f t="shared" si="47"/>
        <v>3075</v>
      </c>
      <c r="M173" s="104">
        <f t="shared" si="48"/>
        <v>1.5</v>
      </c>
      <c r="N173" s="105" t="s">
        <v>39</v>
      </c>
      <c r="O173" s="106"/>
      <c r="P173" s="83">
        <f t="shared" si="49"/>
        <v>1025</v>
      </c>
      <c r="Q173" s="88">
        <f t="shared" si="50"/>
        <v>5</v>
      </c>
      <c r="R173" s="89">
        <f t="shared" si="51"/>
        <v>15</v>
      </c>
      <c r="S173" s="128"/>
      <c r="T173" s="94">
        <v>81</v>
      </c>
      <c r="U173" s="95" t="s">
        <v>105</v>
      </c>
      <c r="V173" s="96" t="s">
        <v>106</v>
      </c>
      <c r="W173" s="183">
        <v>205</v>
      </c>
      <c r="X173" s="184">
        <f t="shared" si="52"/>
        <v>5</v>
      </c>
      <c r="Y173" s="185">
        <f t="shared" si="53"/>
        <v>0</v>
      </c>
      <c r="Z173" s="186">
        <f t="shared" si="54"/>
        <v>1025</v>
      </c>
      <c r="AA173" s="187">
        <f t="shared" si="55"/>
        <v>0</v>
      </c>
    </row>
    <row r="174" spans="1:27" s="34" customFormat="1" ht="12.75" customHeight="1">
      <c r="A174" s="191">
        <v>82</v>
      </c>
      <c r="B174" s="192" t="s">
        <v>107</v>
      </c>
      <c r="C174" s="193" t="s">
        <v>106</v>
      </c>
      <c r="D174" s="194">
        <v>10</v>
      </c>
      <c r="E174" s="195">
        <v>310</v>
      </c>
      <c r="F174" s="196">
        <f t="shared" si="45"/>
        <v>3100</v>
      </c>
      <c r="G174" s="96"/>
      <c r="H174" s="100">
        <f t="shared" si="46"/>
        <v>0</v>
      </c>
      <c r="I174" s="101">
        <f>'[1]Pay App #6'!K174</f>
        <v>0</v>
      </c>
      <c r="J174" s="102">
        <f t="shared" si="56"/>
        <v>0</v>
      </c>
      <c r="K174" s="101">
        <f t="shared" si="57"/>
        <v>0</v>
      </c>
      <c r="L174" s="103">
        <f t="shared" si="47"/>
        <v>0</v>
      </c>
      <c r="M174" s="104">
        <f t="shared" si="48"/>
        <v>0</v>
      </c>
      <c r="N174" s="197" t="s">
        <v>39</v>
      </c>
      <c r="O174" s="198"/>
      <c r="P174" s="199">
        <f t="shared" si="49"/>
        <v>-3100</v>
      </c>
      <c r="Q174" s="200">
        <f t="shared" si="50"/>
        <v>-10</v>
      </c>
      <c r="R174" s="201">
        <f t="shared" si="51"/>
        <v>0</v>
      </c>
      <c r="S174" s="128"/>
      <c r="T174" s="191">
        <v>82</v>
      </c>
      <c r="U174" s="192" t="s">
        <v>107</v>
      </c>
      <c r="V174" s="193" t="s">
        <v>106</v>
      </c>
      <c r="W174" s="202">
        <v>310</v>
      </c>
      <c r="X174" s="203">
        <f t="shared" si="52"/>
        <v>0</v>
      </c>
      <c r="Y174" s="204">
        <f t="shared" si="53"/>
        <v>-10</v>
      </c>
      <c r="Z174" s="205">
        <f t="shared" si="54"/>
        <v>0</v>
      </c>
      <c r="AA174" s="206">
        <f t="shared" si="55"/>
        <v>-3100</v>
      </c>
    </row>
    <row r="175" spans="1:27" ht="15" customHeight="1">
      <c r="A175" s="207" t="s">
        <v>132</v>
      </c>
      <c r="B175" s="208"/>
      <c r="C175" s="208"/>
      <c r="D175" s="208"/>
      <c r="E175" s="209"/>
      <c r="F175" s="210">
        <f>SUBTOTAL(9,F93:F174)</f>
        <v>1111138.25</v>
      </c>
      <c r="G175" s="211"/>
      <c r="H175" s="212">
        <f>SUBTOTAL(9,H93:H174)</f>
        <v>32896</v>
      </c>
      <c r="I175" s="213"/>
      <c r="J175" s="212">
        <f>SUBTOTAL(9,J93:J174)</f>
        <v>1167035.155</v>
      </c>
      <c r="K175" s="214"/>
      <c r="L175" s="212">
        <f>SUBTOTAL(9,L93:L174)</f>
        <v>1199931.155</v>
      </c>
      <c r="M175" s="215">
        <f>L175/F175</f>
        <v>1.0799116626576397</v>
      </c>
      <c r="N175" s="216"/>
      <c r="O175" s="217"/>
      <c r="P175" s="218">
        <f>SUBTOTAL(9,P93:P174)</f>
        <v>88792.904999999999</v>
      </c>
      <c r="Q175" s="219"/>
      <c r="R175" s="220"/>
      <c r="S175" s="145"/>
      <c r="T175" s="146"/>
      <c r="U175" s="147" t="s">
        <v>109</v>
      </c>
      <c r="V175" s="148"/>
      <c r="W175" s="149"/>
      <c r="X175" s="146"/>
      <c r="Y175" s="146"/>
      <c r="Z175" s="150">
        <f>SUBTOTAL(9,Z93:Z174)</f>
        <v>110916.35500000003</v>
      </c>
      <c r="AA175" s="150">
        <f>SUBTOTAL(9,AA93:AA174)</f>
        <v>-22123.449999999997</v>
      </c>
    </row>
    <row r="176" spans="1:27" ht="15" customHeight="1" thickBot="1">
      <c r="A176" s="221"/>
      <c r="B176" s="221"/>
      <c r="C176" s="221"/>
      <c r="D176" s="221"/>
      <c r="E176" s="221"/>
      <c r="F176" s="222"/>
      <c r="G176" s="223"/>
      <c r="H176" s="224"/>
      <c r="I176" s="225"/>
      <c r="J176" s="226"/>
      <c r="K176" s="227"/>
      <c r="L176" s="228"/>
      <c r="M176" s="229"/>
      <c r="N176" s="230"/>
      <c r="O176" s="230"/>
      <c r="P176" s="166"/>
      <c r="Q176" s="231"/>
      <c r="R176" s="232"/>
      <c r="S176" s="145"/>
      <c r="T176" s="145"/>
      <c r="U176" s="165"/>
      <c r="V176" s="165"/>
      <c r="W176" s="166"/>
      <c r="X176" s="145"/>
      <c r="Y176" s="145"/>
      <c r="Z176" s="166"/>
      <c r="AA176" s="166"/>
    </row>
    <row r="177" spans="1:27" ht="18" customHeight="1" thickTop="1" thickBot="1">
      <c r="A177" s="233" t="s">
        <v>133</v>
      </c>
      <c r="B177" s="234"/>
      <c r="C177" s="235"/>
      <c r="D177" s="236"/>
      <c r="E177" s="237"/>
      <c r="F177" s="238">
        <f>SUBTOTAL(9,F8:F175)</f>
        <v>1689497</v>
      </c>
      <c r="G177" s="239"/>
      <c r="H177" s="240">
        <f>SUBTOTAL(9,H8:H175)</f>
        <v>41336.5</v>
      </c>
      <c r="I177" s="239"/>
      <c r="J177" s="240">
        <f>SUBTOTAL(9,J8:J174)</f>
        <v>1778632.9750000001</v>
      </c>
      <c r="K177" s="239"/>
      <c r="L177" s="241">
        <f>SUBTOTAL(9,L8:L174)</f>
        <v>1819969.4750000001</v>
      </c>
      <c r="M177" s="242">
        <f>L177/F177</f>
        <v>1.0772256328362821</v>
      </c>
      <c r="N177" s="243"/>
      <c r="O177" s="244"/>
      <c r="P177" s="240">
        <f>SUBTOTAL(9,P8:P175)</f>
        <v>130472.47500000003</v>
      </c>
      <c r="Q177" s="245"/>
      <c r="R177" s="245"/>
      <c r="T177" s="73"/>
      <c r="U177" s="30"/>
      <c r="V177" s="73"/>
      <c r="W177" s="73"/>
      <c r="X177" s="73"/>
      <c r="Y177" s="73"/>
      <c r="Z177" s="246"/>
      <c r="AA177" s="246"/>
    </row>
    <row r="178" spans="1:27" ht="18" customHeight="1" thickTop="1">
      <c r="A178" s="32"/>
      <c r="B178" s="4"/>
      <c r="C178" s="247"/>
      <c r="D178" s="4"/>
      <c r="E178" s="4"/>
      <c r="F178" s="248"/>
      <c r="G178" s="4"/>
      <c r="H178" s="4"/>
      <c r="I178" s="247"/>
      <c r="J178" s="4"/>
      <c r="K178" s="4"/>
      <c r="L178" s="4"/>
      <c r="M178" s="249"/>
      <c r="N178" s="249"/>
      <c r="O178" s="250"/>
      <c r="P178" s="251"/>
      <c r="Q178" s="251"/>
      <c r="R178" s="251"/>
      <c r="T178" s="252" t="s">
        <v>134</v>
      </c>
      <c r="U178" s="252"/>
      <c r="V178" s="253"/>
      <c r="W178" s="254"/>
      <c r="X178" s="73"/>
      <c r="Y178" s="73"/>
      <c r="Z178" s="255"/>
      <c r="AA178" s="255"/>
    </row>
    <row r="179" spans="1:27" ht="18" customHeight="1">
      <c r="A179" s="32"/>
      <c r="B179" s="4"/>
      <c r="C179" s="247"/>
      <c r="D179" s="4"/>
      <c r="E179" s="4"/>
      <c r="F179" s="248"/>
      <c r="G179" s="4"/>
      <c r="H179" s="4"/>
      <c r="I179" s="247"/>
      <c r="J179" s="4"/>
      <c r="K179" s="4"/>
      <c r="L179" s="4"/>
      <c r="M179" s="249"/>
      <c r="N179" s="249"/>
      <c r="O179" s="250"/>
      <c r="P179" s="73"/>
      <c r="Q179" s="256"/>
      <c r="R179" s="256"/>
      <c r="T179" s="257" t="s">
        <v>135</v>
      </c>
      <c r="U179" s="258"/>
      <c r="V179" s="45" t="s">
        <v>47</v>
      </c>
      <c r="W179" s="93">
        <v>12.25</v>
      </c>
      <c r="X179" s="179">
        <f t="shared" ref="X179:X184" si="58">IF(Q181&gt;0,ABS(Q181),0)</f>
        <v>0</v>
      </c>
      <c r="Y179" s="180">
        <f t="shared" ref="Y179:Y184" si="59">IF(Q181&lt;0,Q181,0)</f>
        <v>0</v>
      </c>
      <c r="Z179" s="181">
        <f>IF(X179&gt;0,X179*W179,)</f>
        <v>0</v>
      </c>
      <c r="AA179" s="259">
        <f>IF(Y179&lt;=0,Y179*W179,)</f>
        <v>0</v>
      </c>
    </row>
    <row r="180" spans="1:27">
      <c r="A180" s="260" t="s">
        <v>136</v>
      </c>
      <c r="B180" s="261"/>
      <c r="C180" s="261"/>
      <c r="D180" s="261"/>
      <c r="E180" s="261"/>
      <c r="F180" s="261"/>
      <c r="G180" s="46"/>
      <c r="H180" s="46"/>
      <c r="I180" s="262"/>
      <c r="J180" s="261"/>
      <c r="K180" s="261"/>
      <c r="L180" s="261"/>
      <c r="M180" s="261"/>
      <c r="N180" s="46"/>
      <c r="O180" s="263"/>
      <c r="P180" s="264"/>
      <c r="Q180" s="265"/>
      <c r="R180" s="57"/>
      <c r="S180" s="4"/>
      <c r="T180" s="266" t="s">
        <v>137</v>
      </c>
      <c r="U180" s="30"/>
      <c r="V180" s="267" t="s">
        <v>47</v>
      </c>
      <c r="W180" s="268">
        <v>93</v>
      </c>
      <c r="X180" s="184">
        <f t="shared" si="58"/>
        <v>0</v>
      </c>
      <c r="Y180" s="185">
        <f t="shared" si="59"/>
        <v>0</v>
      </c>
      <c r="Z180" s="186">
        <f t="shared" ref="Z180:Z202" si="60">IF(X180&gt;0,X180*W180,)</f>
        <v>0</v>
      </c>
      <c r="AA180" s="269">
        <f t="shared" ref="AA180:AA202" si="61">IF(Y180&lt;=0,Y180*W180,)</f>
        <v>0</v>
      </c>
    </row>
    <row r="181" spans="1:27">
      <c r="A181" s="270" t="s">
        <v>135</v>
      </c>
      <c r="B181" s="271"/>
      <c r="C181" s="272" t="s">
        <v>47</v>
      </c>
      <c r="D181" s="45">
        <v>510</v>
      </c>
      <c r="E181" s="93">
        <v>12.25</v>
      </c>
      <c r="F181" s="273">
        <f t="shared" ref="F181:F186" si="62">SUM(D181*E181)</f>
        <v>6247.5</v>
      </c>
      <c r="G181" s="274"/>
      <c r="H181" s="275">
        <f>E181*G181</f>
        <v>0</v>
      </c>
      <c r="I181" s="276">
        <f>'[1]Pay App #6'!K181</f>
        <v>510</v>
      </c>
      <c r="J181" s="277">
        <f t="shared" ref="J181:J199" si="63">I181*E181</f>
        <v>6247.5</v>
      </c>
      <c r="K181" s="81">
        <f t="shared" ref="K181:K186" si="64">G181+I181</f>
        <v>510</v>
      </c>
      <c r="L181" s="83">
        <f t="shared" ref="L181:L186" si="65">E181*K181</f>
        <v>6247.5</v>
      </c>
      <c r="M181" s="278">
        <f t="shared" ref="M181:M186" si="66">K181/D181</f>
        <v>1</v>
      </c>
      <c r="N181" s="279" t="s">
        <v>39</v>
      </c>
      <c r="O181" s="280"/>
      <c r="P181" s="83">
        <f>L181-F181</f>
        <v>0</v>
      </c>
      <c r="Q181" s="88">
        <f>(I181+G181)-D181</f>
        <v>0</v>
      </c>
      <c r="R181" s="89">
        <f>D181+Q181</f>
        <v>510</v>
      </c>
      <c r="S181" s="4"/>
      <c r="T181" s="281" t="s">
        <v>138</v>
      </c>
      <c r="U181" s="31"/>
      <c r="V181" s="282" t="s">
        <v>38</v>
      </c>
      <c r="W181" s="268">
        <v>2050</v>
      </c>
      <c r="X181" s="184">
        <f t="shared" si="58"/>
        <v>0</v>
      </c>
      <c r="Y181" s="185">
        <f t="shared" si="59"/>
        <v>0</v>
      </c>
      <c r="Z181" s="186">
        <f t="shared" si="60"/>
        <v>0</v>
      </c>
      <c r="AA181" s="269">
        <f t="shared" si="61"/>
        <v>0</v>
      </c>
    </row>
    <row r="182" spans="1:27" s="34" customFormat="1">
      <c r="A182" s="283" t="s">
        <v>137</v>
      </c>
      <c r="B182" s="284"/>
      <c r="C182" s="285" t="s">
        <v>47</v>
      </c>
      <c r="D182" s="282">
        <v>30</v>
      </c>
      <c r="E182" s="268">
        <v>93</v>
      </c>
      <c r="F182" s="286">
        <f t="shared" si="62"/>
        <v>2790</v>
      </c>
      <c r="G182" s="287"/>
      <c r="H182" s="100">
        <f>E182*G182</f>
        <v>0</v>
      </c>
      <c r="I182" s="276">
        <f>'[1]Pay App #6'!K182</f>
        <v>30</v>
      </c>
      <c r="J182" s="288">
        <f t="shared" si="63"/>
        <v>2790</v>
      </c>
      <c r="K182" s="101">
        <f t="shared" si="64"/>
        <v>30</v>
      </c>
      <c r="L182" s="103">
        <f t="shared" si="65"/>
        <v>2790</v>
      </c>
      <c r="M182" s="104">
        <f t="shared" si="66"/>
        <v>1</v>
      </c>
      <c r="N182" s="289" t="s">
        <v>39</v>
      </c>
      <c r="O182" s="290"/>
      <c r="P182" s="83">
        <f t="shared" ref="P182:P204" si="67">L182-F182</f>
        <v>0</v>
      </c>
      <c r="Q182" s="88">
        <f t="shared" ref="Q182:Q204" si="68">(I182+G182)-D182</f>
        <v>0</v>
      </c>
      <c r="R182" s="89">
        <f t="shared" ref="R182:R204" si="69">D182+Q182</f>
        <v>30</v>
      </c>
      <c r="S182" s="291"/>
      <c r="T182" s="281" t="s">
        <v>139</v>
      </c>
      <c r="U182" s="31"/>
      <c r="V182" s="282" t="s">
        <v>38</v>
      </c>
      <c r="W182" s="268">
        <v>3220</v>
      </c>
      <c r="X182" s="184">
        <f t="shared" si="58"/>
        <v>0</v>
      </c>
      <c r="Y182" s="185">
        <f t="shared" si="59"/>
        <v>0</v>
      </c>
      <c r="Z182" s="186">
        <f t="shared" si="60"/>
        <v>0</v>
      </c>
      <c r="AA182" s="269">
        <f t="shared" si="61"/>
        <v>0</v>
      </c>
    </row>
    <row r="183" spans="1:27" s="34" customFormat="1">
      <c r="A183" s="292" t="s">
        <v>138</v>
      </c>
      <c r="B183" s="293"/>
      <c r="C183" s="285" t="s">
        <v>38</v>
      </c>
      <c r="D183" s="282">
        <v>1</v>
      </c>
      <c r="E183" s="268">
        <v>2050</v>
      </c>
      <c r="F183" s="286">
        <f t="shared" si="62"/>
        <v>2050</v>
      </c>
      <c r="G183" s="287"/>
      <c r="H183" s="100">
        <f>E183*G183</f>
        <v>0</v>
      </c>
      <c r="I183" s="276">
        <f>'[1]Pay App #6'!K183</f>
        <v>1</v>
      </c>
      <c r="J183" s="288">
        <f t="shared" si="63"/>
        <v>2050</v>
      </c>
      <c r="K183" s="101">
        <f t="shared" si="64"/>
        <v>1</v>
      </c>
      <c r="L183" s="103">
        <f t="shared" si="65"/>
        <v>2050</v>
      </c>
      <c r="M183" s="104">
        <f t="shared" si="66"/>
        <v>1</v>
      </c>
      <c r="N183" s="289" t="s">
        <v>39</v>
      </c>
      <c r="O183" s="290"/>
      <c r="P183" s="83">
        <f t="shared" si="67"/>
        <v>0</v>
      </c>
      <c r="Q183" s="88">
        <f t="shared" si="68"/>
        <v>0</v>
      </c>
      <c r="R183" s="89">
        <f t="shared" si="69"/>
        <v>1</v>
      </c>
      <c r="S183" s="291"/>
      <c r="T183" s="281" t="s">
        <v>140</v>
      </c>
      <c r="U183" s="31"/>
      <c r="V183" s="282" t="s">
        <v>50</v>
      </c>
      <c r="W183" s="268">
        <v>490</v>
      </c>
      <c r="X183" s="184">
        <f t="shared" si="58"/>
        <v>0</v>
      </c>
      <c r="Y183" s="185">
        <f t="shared" si="59"/>
        <v>-1</v>
      </c>
      <c r="Z183" s="186">
        <f t="shared" si="60"/>
        <v>0</v>
      </c>
      <c r="AA183" s="269">
        <f t="shared" si="61"/>
        <v>-490</v>
      </c>
    </row>
    <row r="184" spans="1:27" s="34" customFormat="1">
      <c r="A184" s="292" t="s">
        <v>139</v>
      </c>
      <c r="B184" s="293"/>
      <c r="C184" s="285" t="s">
        <v>38</v>
      </c>
      <c r="D184" s="282">
        <v>1</v>
      </c>
      <c r="E184" s="268">
        <v>3220</v>
      </c>
      <c r="F184" s="286">
        <f t="shared" si="62"/>
        <v>3220</v>
      </c>
      <c r="G184" s="287"/>
      <c r="H184" s="100">
        <f>E184*G184</f>
        <v>0</v>
      </c>
      <c r="I184" s="276">
        <f>'[1]Pay App #6'!K184</f>
        <v>1</v>
      </c>
      <c r="J184" s="288">
        <f t="shared" si="63"/>
        <v>3220</v>
      </c>
      <c r="K184" s="101">
        <f t="shared" si="64"/>
        <v>1</v>
      </c>
      <c r="L184" s="103">
        <f t="shared" si="65"/>
        <v>3220</v>
      </c>
      <c r="M184" s="104">
        <f t="shared" si="66"/>
        <v>1</v>
      </c>
      <c r="N184" s="289" t="s">
        <v>39</v>
      </c>
      <c r="O184" s="290"/>
      <c r="P184" s="83">
        <f t="shared" si="67"/>
        <v>0</v>
      </c>
      <c r="Q184" s="88">
        <f t="shared" si="68"/>
        <v>0</v>
      </c>
      <c r="R184" s="89">
        <f t="shared" si="69"/>
        <v>1</v>
      </c>
      <c r="S184" s="291"/>
      <c r="T184" s="294" t="s">
        <v>141</v>
      </c>
      <c r="U184" s="295"/>
      <c r="V184" s="296" t="s">
        <v>44</v>
      </c>
      <c r="W184" s="297">
        <v>3.2</v>
      </c>
      <c r="X184" s="203">
        <f t="shared" si="58"/>
        <v>0</v>
      </c>
      <c r="Y184" s="204">
        <f t="shared" si="59"/>
        <v>0</v>
      </c>
      <c r="Z184" s="205">
        <f t="shared" si="60"/>
        <v>0</v>
      </c>
      <c r="AA184" s="298">
        <f t="shared" si="61"/>
        <v>0</v>
      </c>
    </row>
    <row r="185" spans="1:27" s="34" customFormat="1">
      <c r="A185" s="292" t="s">
        <v>140</v>
      </c>
      <c r="B185" s="293"/>
      <c r="C185" s="285" t="s">
        <v>50</v>
      </c>
      <c r="D185" s="282">
        <v>3</v>
      </c>
      <c r="E185" s="268">
        <v>490</v>
      </c>
      <c r="F185" s="286">
        <f t="shared" si="62"/>
        <v>1470</v>
      </c>
      <c r="G185" s="287"/>
      <c r="H185" s="100">
        <f>E185*G185</f>
        <v>0</v>
      </c>
      <c r="I185" s="276">
        <f>'[1]Pay App #6'!K185</f>
        <v>2</v>
      </c>
      <c r="J185" s="288">
        <f t="shared" si="63"/>
        <v>980</v>
      </c>
      <c r="K185" s="101">
        <f t="shared" si="64"/>
        <v>2</v>
      </c>
      <c r="L185" s="103">
        <f t="shared" si="65"/>
        <v>980</v>
      </c>
      <c r="M185" s="104">
        <f t="shared" si="66"/>
        <v>0.66666666666666663</v>
      </c>
      <c r="N185" s="289" t="s">
        <v>39</v>
      </c>
      <c r="O185" s="290"/>
      <c r="P185" s="83">
        <f t="shared" si="67"/>
        <v>-490</v>
      </c>
      <c r="Q185" s="88">
        <f t="shared" si="68"/>
        <v>-1</v>
      </c>
      <c r="R185" s="89">
        <f t="shared" si="69"/>
        <v>2</v>
      </c>
      <c r="S185" s="291"/>
      <c r="T185" s="129"/>
      <c r="U185" s="129"/>
      <c r="V185" s="129"/>
      <c r="W185" s="299"/>
      <c r="X185" s="300"/>
      <c r="Y185" s="301"/>
      <c r="Z185" s="302"/>
      <c r="AA185" s="303"/>
    </row>
    <row r="186" spans="1:27" s="34" customFormat="1">
      <c r="A186" s="304" t="s">
        <v>141</v>
      </c>
      <c r="B186" s="305"/>
      <c r="C186" s="306" t="s">
        <v>44</v>
      </c>
      <c r="D186" s="296">
        <v>5320</v>
      </c>
      <c r="E186" s="297">
        <v>3.2</v>
      </c>
      <c r="F186" s="307">
        <f t="shared" si="62"/>
        <v>17024</v>
      </c>
      <c r="G186" s="308"/>
      <c r="H186" s="309">
        <f t="shared" ref="H186:H201" si="70">E186*G186</f>
        <v>0</v>
      </c>
      <c r="I186" s="276">
        <f>'[1]Pay App #6'!K186</f>
        <v>5320</v>
      </c>
      <c r="J186" s="310">
        <f t="shared" si="63"/>
        <v>17024</v>
      </c>
      <c r="K186" s="311">
        <f t="shared" si="64"/>
        <v>5320</v>
      </c>
      <c r="L186" s="312">
        <f t="shared" si="65"/>
        <v>17024</v>
      </c>
      <c r="M186" s="313">
        <f t="shared" si="66"/>
        <v>1</v>
      </c>
      <c r="N186" s="314" t="s">
        <v>39</v>
      </c>
      <c r="O186" s="315"/>
      <c r="P186" s="83">
        <f t="shared" si="67"/>
        <v>0</v>
      </c>
      <c r="Q186" s="88">
        <f t="shared" si="68"/>
        <v>0</v>
      </c>
      <c r="R186" s="89">
        <f t="shared" si="69"/>
        <v>5320</v>
      </c>
      <c r="T186" s="316" t="s">
        <v>142</v>
      </c>
      <c r="U186" s="317"/>
      <c r="V186" s="318" t="s">
        <v>38</v>
      </c>
      <c r="W186" s="319">
        <v>4770.13</v>
      </c>
      <c r="X186" s="179">
        <f>IF(Q188&gt;0,ABS(Q188),0)</f>
        <v>0</v>
      </c>
      <c r="Y186" s="180">
        <f>IF(Q188&lt;0,Q188,0)</f>
        <v>0</v>
      </c>
      <c r="Z186" s="181">
        <f t="shared" si="60"/>
        <v>0</v>
      </c>
      <c r="AA186" s="259">
        <f t="shared" si="61"/>
        <v>0</v>
      </c>
    </row>
    <row r="187" spans="1:27" s="34" customFormat="1">
      <c r="A187" s="320" t="s">
        <v>143</v>
      </c>
      <c r="B187" s="320"/>
      <c r="C187" s="320"/>
      <c r="D187" s="320"/>
      <c r="E187" s="320"/>
      <c r="F187" s="321">
        <f>SUBTOTAL(9,F181:F186)</f>
        <v>32801.5</v>
      </c>
      <c r="G187" s="322"/>
      <c r="H187" s="323">
        <f>SUBTOTAL(9,H181:H186)</f>
        <v>0</v>
      </c>
      <c r="I187" s="324"/>
      <c r="J187" s="325">
        <f>SUBTOTAL(9,J181:J186)</f>
        <v>32311.5</v>
      </c>
      <c r="K187" s="324"/>
      <c r="L187" s="326">
        <f>SUBTOTAL(9,L181:L186)</f>
        <v>32311.5</v>
      </c>
      <c r="M187" s="327">
        <f>L187/F187</f>
        <v>0.98506165876560525</v>
      </c>
      <c r="N187" s="328"/>
      <c r="O187" s="328"/>
      <c r="P187" s="83"/>
      <c r="Q187" s="88"/>
      <c r="R187" s="89"/>
      <c r="T187" s="329" t="s">
        <v>144</v>
      </c>
      <c r="U187" s="330"/>
      <c r="V187" s="296" t="s">
        <v>38</v>
      </c>
      <c r="W187" s="297">
        <v>1702.8</v>
      </c>
      <c r="X187" s="203">
        <f>IF(Q189&gt;0,ABS(Q189),0)</f>
        <v>0</v>
      </c>
      <c r="Y187" s="204">
        <f>IF(Q189&lt;0,Q189,0)</f>
        <v>0</v>
      </c>
      <c r="Z187" s="205">
        <f t="shared" si="60"/>
        <v>0</v>
      </c>
      <c r="AA187" s="298">
        <f t="shared" si="61"/>
        <v>0</v>
      </c>
    </row>
    <row r="188" spans="1:27" s="34" customFormat="1">
      <c r="A188" s="292" t="s">
        <v>142</v>
      </c>
      <c r="B188" s="293"/>
      <c r="C188" s="285" t="s">
        <v>38</v>
      </c>
      <c r="D188" s="282">
        <v>1</v>
      </c>
      <c r="E188" s="268">
        <v>4770.13</v>
      </c>
      <c r="F188" s="286">
        <f>SUM(D188*E188)</f>
        <v>4770.13</v>
      </c>
      <c r="G188" s="287"/>
      <c r="H188" s="100">
        <f t="shared" si="70"/>
        <v>0</v>
      </c>
      <c r="I188" s="331">
        <f>'[1]Pay App #6'!K188</f>
        <v>1</v>
      </c>
      <c r="J188" s="288">
        <f t="shared" si="63"/>
        <v>4770.13</v>
      </c>
      <c r="K188" s="101">
        <f t="shared" ref="K188:K199" si="71">G188+I188</f>
        <v>1</v>
      </c>
      <c r="L188" s="126">
        <f t="shared" ref="L188:L199" si="72">E188*K188</f>
        <v>4770.13</v>
      </c>
      <c r="M188" s="104">
        <f t="shared" ref="M188:M199" si="73">K188/D188</f>
        <v>1</v>
      </c>
      <c r="N188" s="289" t="s">
        <v>39</v>
      </c>
      <c r="O188" s="290"/>
      <c r="P188" s="83">
        <f t="shared" si="67"/>
        <v>0</v>
      </c>
      <c r="Q188" s="88">
        <f t="shared" si="68"/>
        <v>0</v>
      </c>
      <c r="R188" s="89">
        <f t="shared" si="69"/>
        <v>1</v>
      </c>
      <c r="T188" s="129"/>
      <c r="U188" s="129"/>
      <c r="V188" s="129"/>
      <c r="W188" s="299"/>
      <c r="X188" s="300"/>
      <c r="Y188" s="301"/>
      <c r="Z188" s="302"/>
      <c r="AA188" s="303"/>
    </row>
    <row r="189" spans="1:27" s="34" customFormat="1">
      <c r="A189" s="304" t="s">
        <v>144</v>
      </c>
      <c r="B189" s="305"/>
      <c r="C189" s="306" t="s">
        <v>38</v>
      </c>
      <c r="D189" s="296">
        <v>1</v>
      </c>
      <c r="E189" s="297">
        <v>1702.8</v>
      </c>
      <c r="F189" s="307">
        <f>SUM(D189*E189)</f>
        <v>1702.8</v>
      </c>
      <c r="G189" s="308"/>
      <c r="H189" s="309">
        <f t="shared" si="70"/>
        <v>0</v>
      </c>
      <c r="I189" s="331">
        <f>'[1]Pay App #6'!K189</f>
        <v>1</v>
      </c>
      <c r="J189" s="310">
        <f t="shared" si="63"/>
        <v>1702.8</v>
      </c>
      <c r="K189" s="311">
        <f t="shared" si="71"/>
        <v>1</v>
      </c>
      <c r="L189" s="312">
        <f t="shared" si="72"/>
        <v>1702.8</v>
      </c>
      <c r="M189" s="313">
        <f t="shared" si="73"/>
        <v>1</v>
      </c>
      <c r="N189" s="289" t="s">
        <v>39</v>
      </c>
      <c r="O189" s="290"/>
      <c r="P189" s="83">
        <f t="shared" si="67"/>
        <v>0</v>
      </c>
      <c r="Q189" s="88">
        <f t="shared" si="68"/>
        <v>0</v>
      </c>
      <c r="R189" s="89">
        <f t="shared" si="69"/>
        <v>1</v>
      </c>
      <c r="T189" s="316" t="s">
        <v>145</v>
      </c>
      <c r="U189" s="317"/>
      <c r="V189" s="318" t="s">
        <v>38</v>
      </c>
      <c r="W189" s="319">
        <v>1750</v>
      </c>
      <c r="X189" s="179">
        <f>IF(Q191&gt;0,ABS(Q191),0)</f>
        <v>0</v>
      </c>
      <c r="Y189" s="180">
        <f>IF(Q191&lt;0,Q191,0)</f>
        <v>0</v>
      </c>
      <c r="Z189" s="181">
        <f t="shared" si="60"/>
        <v>0</v>
      </c>
      <c r="AA189" s="259">
        <f t="shared" si="61"/>
        <v>0</v>
      </c>
    </row>
    <row r="190" spans="1:27" s="34" customFormat="1">
      <c r="A190" s="320" t="s">
        <v>146</v>
      </c>
      <c r="B190" s="320"/>
      <c r="C190" s="320"/>
      <c r="D190" s="320"/>
      <c r="E190" s="320"/>
      <c r="F190" s="321">
        <f>SUBTOTAL(9,F188:F189)</f>
        <v>6472.93</v>
      </c>
      <c r="G190" s="322"/>
      <c r="H190" s="323">
        <f>SUBTOTAL(9,H188:H189)</f>
        <v>0</v>
      </c>
      <c r="I190" s="324"/>
      <c r="J190" s="325">
        <f>SUBTOTAL(9,J188:J189)</f>
        <v>6472.93</v>
      </c>
      <c r="K190" s="324"/>
      <c r="L190" s="326">
        <f>SUBTOTAL(9,L188:L189)</f>
        <v>6472.93</v>
      </c>
      <c r="M190" s="327">
        <f>L190/F190</f>
        <v>1</v>
      </c>
      <c r="N190" s="328"/>
      <c r="O190" s="328"/>
      <c r="P190" s="83"/>
      <c r="Q190" s="88"/>
      <c r="R190" s="89"/>
      <c r="T190" s="332" t="s">
        <v>147</v>
      </c>
      <c r="U190" s="333"/>
      <c r="V190" s="282" t="s">
        <v>38</v>
      </c>
      <c r="W190" s="268">
        <v>2890</v>
      </c>
      <c r="X190" s="184">
        <f>IF(Q192&gt;0,ABS(Q192),0)</f>
        <v>0</v>
      </c>
      <c r="Y190" s="185">
        <f>IF(Q192&lt;0,Q192,0)</f>
        <v>0</v>
      </c>
      <c r="Z190" s="186">
        <f t="shared" si="60"/>
        <v>0</v>
      </c>
      <c r="AA190" s="269">
        <f t="shared" si="61"/>
        <v>0</v>
      </c>
    </row>
    <row r="191" spans="1:27" s="34" customFormat="1">
      <c r="A191" s="334" t="s">
        <v>145</v>
      </c>
      <c r="B191" s="335"/>
      <c r="C191" s="285" t="s">
        <v>38</v>
      </c>
      <c r="D191" s="282">
        <v>1</v>
      </c>
      <c r="E191" s="268">
        <v>1750</v>
      </c>
      <c r="F191" s="286">
        <f t="shared" ref="F191:F199" si="74">SUM(D191*E191)</f>
        <v>1750</v>
      </c>
      <c r="G191" s="287"/>
      <c r="H191" s="100">
        <f>E191*G191</f>
        <v>0</v>
      </c>
      <c r="I191" s="331">
        <f>'[1]Pay App #6'!K191</f>
        <v>1</v>
      </c>
      <c r="J191" s="288">
        <f>I191*E191</f>
        <v>1750</v>
      </c>
      <c r="K191" s="101">
        <f>G191+I191</f>
        <v>1</v>
      </c>
      <c r="L191" s="126">
        <f>E191*K191</f>
        <v>1750</v>
      </c>
      <c r="M191" s="104">
        <f>K191/D191</f>
        <v>1</v>
      </c>
      <c r="N191" s="289" t="s">
        <v>39</v>
      </c>
      <c r="O191" s="290"/>
      <c r="P191" s="83">
        <f t="shared" si="67"/>
        <v>0</v>
      </c>
      <c r="Q191" s="88">
        <f t="shared" si="68"/>
        <v>0</v>
      </c>
      <c r="R191" s="89">
        <f t="shared" si="69"/>
        <v>1</v>
      </c>
      <c r="T191" s="332" t="s">
        <v>148</v>
      </c>
      <c r="U191" s="333"/>
      <c r="V191" s="282" t="s">
        <v>38</v>
      </c>
      <c r="W191" s="268">
        <v>3300</v>
      </c>
      <c r="X191" s="184">
        <f>IF(Q193&gt;0,ABS(Q193),0)</f>
        <v>0</v>
      </c>
      <c r="Y191" s="185">
        <f>IF(Q193&lt;0,Q193,0)</f>
        <v>0</v>
      </c>
      <c r="Z191" s="186">
        <f t="shared" si="60"/>
        <v>0</v>
      </c>
      <c r="AA191" s="269">
        <f t="shared" si="61"/>
        <v>0</v>
      </c>
    </row>
    <row r="192" spans="1:27" s="34" customFormat="1">
      <c r="A192" s="292" t="s">
        <v>147</v>
      </c>
      <c r="B192" s="293"/>
      <c r="C192" s="285" t="s">
        <v>38</v>
      </c>
      <c r="D192" s="282">
        <v>1</v>
      </c>
      <c r="E192" s="268">
        <v>2890</v>
      </c>
      <c r="F192" s="286">
        <f t="shared" si="74"/>
        <v>2890</v>
      </c>
      <c r="G192" s="287">
        <v>0.5</v>
      </c>
      <c r="H192" s="100">
        <f t="shared" si="70"/>
        <v>1445</v>
      </c>
      <c r="I192" s="331">
        <f>'[1]Pay App #6'!K192</f>
        <v>0.5</v>
      </c>
      <c r="J192" s="288">
        <f t="shared" si="63"/>
        <v>1445</v>
      </c>
      <c r="K192" s="101">
        <f t="shared" si="71"/>
        <v>1</v>
      </c>
      <c r="L192" s="126">
        <f t="shared" si="72"/>
        <v>2890</v>
      </c>
      <c r="M192" s="104">
        <f t="shared" si="73"/>
        <v>1</v>
      </c>
      <c r="N192" s="289" t="s">
        <v>39</v>
      </c>
      <c r="O192" s="290"/>
      <c r="P192" s="83">
        <f t="shared" si="67"/>
        <v>0</v>
      </c>
      <c r="Q192" s="88">
        <f t="shared" si="68"/>
        <v>0</v>
      </c>
      <c r="R192" s="89">
        <f t="shared" si="69"/>
        <v>1</v>
      </c>
      <c r="T192" s="329" t="s">
        <v>149</v>
      </c>
      <c r="U192" s="330"/>
      <c r="V192" s="296" t="s">
        <v>38</v>
      </c>
      <c r="W192" s="297">
        <v>1920</v>
      </c>
      <c r="X192" s="203">
        <f>IF(Q194&gt;0,ABS(Q194),0)</f>
        <v>0</v>
      </c>
      <c r="Y192" s="204">
        <f>IF(Q194&lt;0,Q194,0)</f>
        <v>0</v>
      </c>
      <c r="Z192" s="205">
        <f t="shared" si="60"/>
        <v>0</v>
      </c>
      <c r="AA192" s="298">
        <f t="shared" si="61"/>
        <v>0</v>
      </c>
    </row>
    <row r="193" spans="1:27" s="34" customFormat="1">
      <c r="A193" s="292" t="s">
        <v>148</v>
      </c>
      <c r="B193" s="293"/>
      <c r="C193" s="285" t="s">
        <v>38</v>
      </c>
      <c r="D193" s="282">
        <v>1</v>
      </c>
      <c r="E193" s="268">
        <v>3300</v>
      </c>
      <c r="F193" s="286">
        <f t="shared" si="74"/>
        <v>3300</v>
      </c>
      <c r="G193" s="287"/>
      <c r="H193" s="100">
        <f t="shared" si="70"/>
        <v>0</v>
      </c>
      <c r="I193" s="331">
        <f>'[1]Pay App #6'!K193</f>
        <v>1</v>
      </c>
      <c r="J193" s="288">
        <f t="shared" si="63"/>
        <v>3300</v>
      </c>
      <c r="K193" s="101">
        <f t="shared" si="71"/>
        <v>1</v>
      </c>
      <c r="L193" s="126">
        <f t="shared" si="72"/>
        <v>3300</v>
      </c>
      <c r="M193" s="104">
        <f t="shared" si="73"/>
        <v>1</v>
      </c>
      <c r="N193" s="289" t="s">
        <v>39</v>
      </c>
      <c r="O193" s="290"/>
      <c r="P193" s="83">
        <f t="shared" si="67"/>
        <v>0</v>
      </c>
      <c r="Q193" s="88">
        <f t="shared" si="68"/>
        <v>0</v>
      </c>
      <c r="R193" s="89">
        <f t="shared" si="69"/>
        <v>1</v>
      </c>
      <c r="T193" s="129"/>
      <c r="U193" s="129"/>
      <c r="V193" s="129"/>
      <c r="W193" s="299"/>
      <c r="X193" s="300"/>
      <c r="Y193" s="301"/>
      <c r="Z193" s="302"/>
      <c r="AA193" s="303"/>
    </row>
    <row r="194" spans="1:27" s="34" customFormat="1">
      <c r="A194" s="304" t="s">
        <v>149</v>
      </c>
      <c r="B194" s="305"/>
      <c r="C194" s="306" t="s">
        <v>38</v>
      </c>
      <c r="D194" s="296">
        <v>1</v>
      </c>
      <c r="E194" s="297">
        <v>1920</v>
      </c>
      <c r="F194" s="307">
        <f t="shared" si="74"/>
        <v>1920</v>
      </c>
      <c r="G194" s="308"/>
      <c r="H194" s="309">
        <f t="shared" si="70"/>
        <v>0</v>
      </c>
      <c r="I194" s="331">
        <f>'[1]Pay App #6'!K194</f>
        <v>1</v>
      </c>
      <c r="J194" s="310">
        <f t="shared" si="63"/>
        <v>1920</v>
      </c>
      <c r="K194" s="311">
        <f t="shared" si="71"/>
        <v>1</v>
      </c>
      <c r="L194" s="312">
        <f t="shared" si="72"/>
        <v>1920</v>
      </c>
      <c r="M194" s="313">
        <f t="shared" si="73"/>
        <v>1</v>
      </c>
      <c r="N194" s="314" t="s">
        <v>39</v>
      </c>
      <c r="O194" s="315"/>
      <c r="P194" s="83">
        <f t="shared" si="67"/>
        <v>0</v>
      </c>
      <c r="Q194" s="88">
        <f t="shared" si="68"/>
        <v>0</v>
      </c>
      <c r="R194" s="89">
        <f t="shared" si="69"/>
        <v>1</v>
      </c>
      <c r="T194" s="316" t="s">
        <v>150</v>
      </c>
      <c r="U194" s="317"/>
      <c r="V194" s="318" t="s">
        <v>50</v>
      </c>
      <c r="W194" s="319">
        <v>1</v>
      </c>
      <c r="X194" s="179">
        <f>IF(Q196&gt;0,ABS(Q196),0)</f>
        <v>0</v>
      </c>
      <c r="Y194" s="180">
        <f>IF(Q196&lt;0,Q196,0)</f>
        <v>-7755.23</v>
      </c>
      <c r="Z194" s="181">
        <f t="shared" si="60"/>
        <v>0</v>
      </c>
      <c r="AA194" s="259">
        <f t="shared" si="61"/>
        <v>-7755.23</v>
      </c>
    </row>
    <row r="195" spans="1:27" s="34" customFormat="1">
      <c r="A195" s="336" t="s">
        <v>151</v>
      </c>
      <c r="B195" s="337"/>
      <c r="C195" s="337"/>
      <c r="D195" s="320"/>
      <c r="E195" s="320"/>
      <c r="F195" s="321">
        <f>SUBTOTAL(9,F191:F194)</f>
        <v>9860</v>
      </c>
      <c r="G195" s="322"/>
      <c r="H195" s="323">
        <f>SUBTOTAL(9,H191:H194)</f>
        <v>1445</v>
      </c>
      <c r="I195" s="338"/>
      <c r="J195" s="325">
        <f>SUBTOTAL(9,J191:J194)</f>
        <v>8415</v>
      </c>
      <c r="K195" s="324"/>
      <c r="L195" s="326">
        <f>SUBTOTAL(9,L191:L194)</f>
        <v>9860</v>
      </c>
      <c r="M195" s="327">
        <f>L195/F195</f>
        <v>1</v>
      </c>
      <c r="N195" s="328"/>
      <c r="O195" s="328"/>
      <c r="P195" s="83"/>
      <c r="Q195" s="88"/>
      <c r="R195" s="89"/>
      <c r="T195" s="332" t="s">
        <v>152</v>
      </c>
      <c r="U195" s="333"/>
      <c r="V195" s="282" t="s">
        <v>50</v>
      </c>
      <c r="W195" s="268">
        <v>1</v>
      </c>
      <c r="X195" s="184">
        <f>IF(Q197&gt;0,ABS(Q197),0)</f>
        <v>0</v>
      </c>
      <c r="Y195" s="185">
        <f>IF(Q197&lt;0,Q197,0)</f>
        <v>0</v>
      </c>
      <c r="Z195" s="186">
        <f t="shared" si="60"/>
        <v>0</v>
      </c>
      <c r="AA195" s="269">
        <f t="shared" si="61"/>
        <v>0</v>
      </c>
    </row>
    <row r="196" spans="1:27" s="34" customFormat="1">
      <c r="A196" s="334" t="s">
        <v>150</v>
      </c>
      <c r="B196" s="335"/>
      <c r="C196" s="285" t="s">
        <v>50</v>
      </c>
      <c r="D196" s="282">
        <v>21100</v>
      </c>
      <c r="E196" s="268">
        <v>1</v>
      </c>
      <c r="F196" s="286">
        <f t="shared" si="74"/>
        <v>21100</v>
      </c>
      <c r="G196" s="287"/>
      <c r="H196" s="339">
        <f t="shared" si="70"/>
        <v>0</v>
      </c>
      <c r="I196" s="340">
        <f>'[1]Pay App #6'!K196</f>
        <v>13344.77</v>
      </c>
      <c r="J196" s="341">
        <f t="shared" si="63"/>
        <v>13344.77</v>
      </c>
      <c r="K196" s="101">
        <f t="shared" si="71"/>
        <v>13344.77</v>
      </c>
      <c r="L196" s="126">
        <f t="shared" si="72"/>
        <v>13344.77</v>
      </c>
      <c r="M196" s="104">
        <f t="shared" si="73"/>
        <v>0.63245355450236973</v>
      </c>
      <c r="N196" s="342" t="s">
        <v>39</v>
      </c>
      <c r="O196" s="343"/>
      <c r="P196" s="83">
        <f t="shared" si="67"/>
        <v>-7755.23</v>
      </c>
      <c r="Q196" s="88">
        <f t="shared" si="68"/>
        <v>-7755.23</v>
      </c>
      <c r="R196" s="89">
        <f t="shared" si="69"/>
        <v>13344.77</v>
      </c>
      <c r="T196" s="332" t="s">
        <v>153</v>
      </c>
      <c r="U196" s="333"/>
      <c r="V196" s="282" t="s">
        <v>38</v>
      </c>
      <c r="W196" s="268">
        <v>4523.1400000000003</v>
      </c>
      <c r="X196" s="184">
        <f>IF(Q198&gt;0,ABS(Q198),0)</f>
        <v>0</v>
      </c>
      <c r="Y196" s="185">
        <f>IF(Q198&lt;0,Q198,0)</f>
        <v>0</v>
      </c>
      <c r="Z196" s="186">
        <f t="shared" si="60"/>
        <v>0</v>
      </c>
      <c r="AA196" s="269">
        <f t="shared" si="61"/>
        <v>0</v>
      </c>
    </row>
    <row r="197" spans="1:27" s="34" customFormat="1">
      <c r="A197" s="292" t="s">
        <v>152</v>
      </c>
      <c r="B197" s="293"/>
      <c r="C197" s="285" t="s">
        <v>50</v>
      </c>
      <c r="D197" s="282">
        <v>3800</v>
      </c>
      <c r="E197" s="268">
        <v>1</v>
      </c>
      <c r="F197" s="286">
        <f t="shared" si="74"/>
        <v>3800</v>
      </c>
      <c r="G197" s="287"/>
      <c r="H197" s="339">
        <f t="shared" si="70"/>
        <v>0</v>
      </c>
      <c r="I197" s="101">
        <f>'[1]Pay App #6'!K197</f>
        <v>3800</v>
      </c>
      <c r="J197" s="341">
        <f t="shared" si="63"/>
        <v>3800</v>
      </c>
      <c r="K197" s="101">
        <f t="shared" si="71"/>
        <v>3800</v>
      </c>
      <c r="L197" s="126">
        <f t="shared" si="72"/>
        <v>3800</v>
      </c>
      <c r="M197" s="104">
        <f t="shared" si="73"/>
        <v>1</v>
      </c>
      <c r="N197" s="289" t="s">
        <v>39</v>
      </c>
      <c r="O197" s="290"/>
      <c r="P197" s="83">
        <f t="shared" si="67"/>
        <v>0</v>
      </c>
      <c r="Q197" s="88">
        <f t="shared" si="68"/>
        <v>0</v>
      </c>
      <c r="R197" s="89">
        <f t="shared" si="69"/>
        <v>3800</v>
      </c>
      <c r="T197" s="329" t="s">
        <v>154</v>
      </c>
      <c r="U197" s="330"/>
      <c r="V197" s="296" t="s">
        <v>38</v>
      </c>
      <c r="W197" s="297">
        <v>6352.5</v>
      </c>
      <c r="X197" s="203">
        <f>IF(Q199&gt;0,ABS(Q199),0)</f>
        <v>0</v>
      </c>
      <c r="Y197" s="204">
        <f>IF(Q199&lt;0,Q199,0)</f>
        <v>0</v>
      </c>
      <c r="Z197" s="205">
        <f t="shared" si="60"/>
        <v>0</v>
      </c>
      <c r="AA197" s="298">
        <f t="shared" si="61"/>
        <v>0</v>
      </c>
    </row>
    <row r="198" spans="1:27" s="34" customFormat="1">
      <c r="A198" s="332" t="s">
        <v>153</v>
      </c>
      <c r="B198" s="333"/>
      <c r="C198" s="285" t="s">
        <v>38</v>
      </c>
      <c r="D198" s="282">
        <v>1</v>
      </c>
      <c r="E198" s="268">
        <v>4523.1400000000003</v>
      </c>
      <c r="F198" s="286">
        <f t="shared" si="74"/>
        <v>4523.1400000000003</v>
      </c>
      <c r="G198" s="287"/>
      <c r="H198" s="339">
        <f t="shared" si="70"/>
        <v>0</v>
      </c>
      <c r="I198" s="101">
        <f>'[1]Pay App #6'!K198</f>
        <v>1</v>
      </c>
      <c r="J198" s="341">
        <f t="shared" si="63"/>
        <v>4523.1400000000003</v>
      </c>
      <c r="K198" s="101">
        <f t="shared" si="71"/>
        <v>1</v>
      </c>
      <c r="L198" s="126">
        <f t="shared" si="72"/>
        <v>4523.1400000000003</v>
      </c>
      <c r="M198" s="104">
        <f t="shared" si="73"/>
        <v>1</v>
      </c>
      <c r="N198" s="289" t="s">
        <v>39</v>
      </c>
      <c r="O198" s="290"/>
      <c r="P198" s="83">
        <f t="shared" si="67"/>
        <v>0</v>
      </c>
      <c r="Q198" s="88">
        <f t="shared" si="68"/>
        <v>0</v>
      </c>
      <c r="R198" s="89">
        <f t="shared" si="69"/>
        <v>1</v>
      </c>
      <c r="T198" s="73"/>
      <c r="U198" s="73"/>
      <c r="V198" s="73"/>
      <c r="W198" s="299"/>
      <c r="X198" s="300"/>
      <c r="Y198" s="301"/>
      <c r="Z198" s="302"/>
      <c r="AA198" s="303"/>
    </row>
    <row r="199" spans="1:27" s="34" customFormat="1">
      <c r="A199" s="329" t="s">
        <v>154</v>
      </c>
      <c r="B199" s="330"/>
      <c r="C199" s="306" t="s">
        <v>38</v>
      </c>
      <c r="D199" s="296">
        <v>1</v>
      </c>
      <c r="E199" s="297">
        <v>6352.5</v>
      </c>
      <c r="F199" s="286">
        <f t="shared" si="74"/>
        <v>6352.5</v>
      </c>
      <c r="G199" s="287"/>
      <c r="H199" s="339">
        <f t="shared" si="70"/>
        <v>0</v>
      </c>
      <c r="I199" s="101">
        <f>'[1]Pay App #6'!K199</f>
        <v>1</v>
      </c>
      <c r="J199" s="341">
        <f t="shared" si="63"/>
        <v>6352.5</v>
      </c>
      <c r="K199" s="101">
        <f t="shared" si="71"/>
        <v>1</v>
      </c>
      <c r="L199" s="126">
        <f t="shared" si="72"/>
        <v>6352.5</v>
      </c>
      <c r="M199" s="313">
        <f t="shared" si="73"/>
        <v>1</v>
      </c>
      <c r="N199" s="314" t="s">
        <v>39</v>
      </c>
      <c r="O199" s="315"/>
      <c r="P199" s="83">
        <f t="shared" si="67"/>
        <v>0</v>
      </c>
      <c r="Q199" s="88">
        <f t="shared" si="68"/>
        <v>0</v>
      </c>
      <c r="R199" s="89">
        <f t="shared" si="69"/>
        <v>1</v>
      </c>
      <c r="T199" s="344" t="s">
        <v>155</v>
      </c>
      <c r="U199" s="345"/>
      <c r="V199" s="346" t="s">
        <v>72</v>
      </c>
      <c r="W199" s="347">
        <v>17</v>
      </c>
      <c r="X199" s="348">
        <f>IF(Q201&gt;0,ABS(Q201),0)</f>
        <v>0</v>
      </c>
      <c r="Y199" s="349">
        <f>IF(Q201&lt;0,Q201,0)</f>
        <v>0</v>
      </c>
      <c r="Z199" s="350">
        <f t="shared" si="60"/>
        <v>0</v>
      </c>
      <c r="AA199" s="351">
        <f t="shared" si="61"/>
        <v>0</v>
      </c>
    </row>
    <row r="200" spans="1:27">
      <c r="A200" s="352" t="s">
        <v>156</v>
      </c>
      <c r="B200" s="352"/>
      <c r="C200" s="352"/>
      <c r="D200" s="352"/>
      <c r="E200" s="352"/>
      <c r="F200" s="321">
        <f>SUBTOTAL(9,F196:F199)</f>
        <v>35775.64</v>
      </c>
      <c r="G200" s="353"/>
      <c r="H200" s="354">
        <f>SUBTOTAL(9,H196:H199)</f>
        <v>0</v>
      </c>
      <c r="I200" s="355"/>
      <c r="J200" s="356">
        <f>SUBTOTAL(9,J196:J199)</f>
        <v>28020.41</v>
      </c>
      <c r="K200" s="355"/>
      <c r="L200" s="357">
        <f>SUBTOTAL(9,L196:L199)</f>
        <v>28020.41</v>
      </c>
      <c r="M200" s="358">
        <f>L200/F200</f>
        <v>0.78322596045800996</v>
      </c>
      <c r="N200" s="359"/>
      <c r="O200" s="360"/>
      <c r="P200" s="83"/>
      <c r="Q200" s="88"/>
      <c r="R200" s="89"/>
      <c r="T200" s="73"/>
      <c r="U200" s="73"/>
      <c r="V200" s="73"/>
      <c r="W200" s="299"/>
      <c r="X200" s="300"/>
      <c r="Y200" s="301"/>
      <c r="Z200" s="302"/>
      <c r="AA200" s="303"/>
    </row>
    <row r="201" spans="1:27">
      <c r="A201" s="361" t="s">
        <v>155</v>
      </c>
      <c r="B201" s="362"/>
      <c r="C201" s="363" t="s">
        <v>72</v>
      </c>
      <c r="D201" s="364">
        <v>405</v>
      </c>
      <c r="E201" s="297">
        <v>17</v>
      </c>
      <c r="F201" s="273">
        <f>D201*E201</f>
        <v>6885</v>
      </c>
      <c r="G201" s="365"/>
      <c r="H201" s="366">
        <f t="shared" si="70"/>
        <v>0</v>
      </c>
      <c r="I201" s="213">
        <f>'[1]Pay App #6'!K201</f>
        <v>404.99999999999994</v>
      </c>
      <c r="J201" s="367">
        <f>I201*E201</f>
        <v>6884.9999999999991</v>
      </c>
      <c r="K201" s="81">
        <f>G201+I201</f>
        <v>404.99999999999994</v>
      </c>
      <c r="L201" s="87">
        <f>K201*E201</f>
        <v>6884.9999999999991</v>
      </c>
      <c r="M201" s="368">
        <f>L201/F201</f>
        <v>0.99999999999999989</v>
      </c>
      <c r="N201" s="369" t="s">
        <v>39</v>
      </c>
      <c r="O201" s="370"/>
      <c r="P201" s="83">
        <f t="shared" si="67"/>
        <v>0</v>
      </c>
      <c r="Q201" s="88">
        <f t="shared" si="68"/>
        <v>0</v>
      </c>
      <c r="R201" s="89">
        <f t="shared" si="69"/>
        <v>405</v>
      </c>
      <c r="T201" s="371" t="s">
        <v>157</v>
      </c>
      <c r="U201" s="372"/>
      <c r="V201" s="45" t="s">
        <v>38</v>
      </c>
      <c r="W201" s="319">
        <v>1480.5</v>
      </c>
      <c r="X201" s="179">
        <f>IF(Q203&gt;0,ABS(Q203),0)</f>
        <v>0</v>
      </c>
      <c r="Y201" s="180">
        <f>IF(Q203&lt;0,Q203,0)</f>
        <v>0</v>
      </c>
      <c r="Z201" s="181">
        <f t="shared" si="60"/>
        <v>0</v>
      </c>
      <c r="AA201" s="259">
        <f t="shared" si="61"/>
        <v>0</v>
      </c>
    </row>
    <row r="202" spans="1:27">
      <c r="A202" s="373" t="s">
        <v>158</v>
      </c>
      <c r="B202" s="373"/>
      <c r="C202" s="373"/>
      <c r="D202" s="373"/>
      <c r="E202" s="373"/>
      <c r="F202" s="321">
        <f>SUBTOTAL(9,F201)</f>
        <v>6885</v>
      </c>
      <c r="G202" s="353"/>
      <c r="H202" s="374">
        <f>SUBTOTAL(9,H198)</f>
        <v>0</v>
      </c>
      <c r="I202" s="355"/>
      <c r="J202" s="375">
        <f>SUBTOTAL(9,J201)</f>
        <v>6884.9999999999991</v>
      </c>
      <c r="K202" s="355"/>
      <c r="L202" s="357">
        <f>SUBTOTAL(9,L201)</f>
        <v>6884.9999999999991</v>
      </c>
      <c r="M202" s="376">
        <f>L202/F202</f>
        <v>0.99999999999999989</v>
      </c>
      <c r="N202" s="369"/>
      <c r="O202" s="370"/>
      <c r="P202" s="83"/>
      <c r="Q202" s="88"/>
      <c r="R202" s="89"/>
      <c r="T202" s="361" t="s">
        <v>159</v>
      </c>
      <c r="U202" s="362"/>
      <c r="V202" s="364" t="s">
        <v>38</v>
      </c>
      <c r="W202" s="297">
        <v>2000</v>
      </c>
      <c r="X202" s="203">
        <f>IF(Q204&gt;0,ABS(Q204),0)</f>
        <v>0</v>
      </c>
      <c r="Y202" s="204">
        <f>IF(Q204&lt;0,Q204,0)</f>
        <v>0</v>
      </c>
      <c r="Z202" s="205">
        <f t="shared" si="60"/>
        <v>0</v>
      </c>
      <c r="AA202" s="298">
        <f t="shared" si="61"/>
        <v>0</v>
      </c>
    </row>
    <row r="203" spans="1:27">
      <c r="A203" s="377" t="s">
        <v>157</v>
      </c>
      <c r="B203" s="378"/>
      <c r="C203" s="272" t="s">
        <v>38</v>
      </c>
      <c r="D203" s="45">
        <v>1</v>
      </c>
      <c r="E203" s="319">
        <v>1480.5</v>
      </c>
      <c r="F203" s="222">
        <f>E203*D203</f>
        <v>1480.5</v>
      </c>
      <c r="G203" s="365"/>
      <c r="H203" s="275">
        <f>G203*F203</f>
        <v>0</v>
      </c>
      <c r="I203" s="138">
        <f>'[1]Pay App #6'!K203</f>
        <v>1</v>
      </c>
      <c r="J203" s="367"/>
      <c r="K203" s="81">
        <f>I203+G203</f>
        <v>1</v>
      </c>
      <c r="L203" s="379">
        <f>K203*F203</f>
        <v>1480.5</v>
      </c>
      <c r="M203" s="380">
        <f>K203/D203</f>
        <v>1</v>
      </c>
      <c r="N203" s="279" t="s">
        <v>39</v>
      </c>
      <c r="O203" s="280"/>
      <c r="P203" s="83">
        <f t="shared" si="67"/>
        <v>0</v>
      </c>
      <c r="Q203" s="88">
        <f t="shared" si="68"/>
        <v>0</v>
      </c>
      <c r="R203" s="89">
        <f t="shared" si="69"/>
        <v>1</v>
      </c>
      <c r="T203" s="73"/>
      <c r="U203" s="73" t="s">
        <v>109</v>
      </c>
      <c r="V203" s="73"/>
      <c r="W203" s="73"/>
      <c r="X203" s="73"/>
      <c r="Y203" s="73"/>
      <c r="Z203" s="381">
        <f>SUBTOTAL(9,Z179:Z202)</f>
        <v>0</v>
      </c>
      <c r="AA203" s="381">
        <f>SUBTOTAL(9,AA179:AA202)</f>
        <v>-8245.23</v>
      </c>
    </row>
    <row r="204" spans="1:27">
      <c r="A204" s="382" t="s">
        <v>159</v>
      </c>
      <c r="B204" s="383"/>
      <c r="C204" s="363" t="s">
        <v>38</v>
      </c>
      <c r="D204" s="364">
        <v>1</v>
      </c>
      <c r="E204" s="297">
        <v>2000</v>
      </c>
      <c r="F204" s="222">
        <f>E204*D204</f>
        <v>2000</v>
      </c>
      <c r="G204" s="365">
        <v>1</v>
      </c>
      <c r="H204" s="384">
        <f>G204*F204</f>
        <v>2000</v>
      </c>
      <c r="I204" s="385">
        <f>'[1]Pay App #6'!K204</f>
        <v>0</v>
      </c>
      <c r="J204" s="367"/>
      <c r="K204" s="81">
        <f>I204+G204</f>
        <v>1</v>
      </c>
      <c r="L204" s="379">
        <f>K204*F204</f>
        <v>2000</v>
      </c>
      <c r="M204" s="368">
        <f>K204/D204</f>
        <v>1</v>
      </c>
      <c r="N204" s="359" t="s">
        <v>39</v>
      </c>
      <c r="O204" s="360"/>
      <c r="P204" s="83">
        <f t="shared" si="67"/>
        <v>0</v>
      </c>
      <c r="Q204" s="88">
        <f t="shared" si="68"/>
        <v>0</v>
      </c>
      <c r="R204" s="89">
        <f t="shared" si="69"/>
        <v>1</v>
      </c>
    </row>
    <row r="205" spans="1:27" ht="13.5" thickBot="1">
      <c r="A205" s="386" t="s">
        <v>160</v>
      </c>
      <c r="B205" s="386"/>
      <c r="C205" s="386"/>
      <c r="D205" s="386"/>
      <c r="E205" s="386"/>
      <c r="F205" s="321">
        <f>SUBTOTAL(9,F203:F204)</f>
        <v>3480.5</v>
      </c>
      <c r="G205" s="387"/>
      <c r="H205" s="388">
        <f>SUBTOTAL(9,H201)</f>
        <v>0</v>
      </c>
      <c r="I205" s="389"/>
      <c r="J205" s="375">
        <f>SUBTOTAL(9,J201)</f>
        <v>6884.9999999999991</v>
      </c>
      <c r="K205" s="355"/>
      <c r="L205" s="357">
        <f>SUBTOTAL(9,L203:L204)</f>
        <v>3480.5</v>
      </c>
      <c r="M205" s="390">
        <f>L205/F205</f>
        <v>1</v>
      </c>
      <c r="N205" s="391"/>
      <c r="O205" s="392"/>
      <c r="P205" s="393"/>
      <c r="Q205" s="394"/>
      <c r="R205" s="69"/>
    </row>
    <row r="206" spans="1:27" ht="18" customHeight="1" thickTop="1" thickBot="1">
      <c r="A206" s="395" t="s">
        <v>161</v>
      </c>
      <c r="B206" s="396"/>
      <c r="C206" s="397"/>
      <c r="D206" s="398"/>
      <c r="E206" s="399"/>
      <c r="F206" s="400">
        <f>SUBTOTAL(9,F8:F205)</f>
        <v>1784772.5699999998</v>
      </c>
      <c r="G206" s="401"/>
      <c r="H206" s="402">
        <f>SUBTOTAL(9,H8:H205)</f>
        <v>44781.5</v>
      </c>
      <c r="I206" s="401"/>
      <c r="J206" s="403">
        <f>SUBTOTAL(9,J8:J205)</f>
        <v>1860737.8149999999</v>
      </c>
      <c r="K206" s="401"/>
      <c r="L206" s="404">
        <f>SUBTOTAL(9,L8:L205)</f>
        <v>1906999.8149999999</v>
      </c>
      <c r="M206" s="405">
        <f>L206/F206</f>
        <v>1.0684833726461855</v>
      </c>
      <c r="N206" s="243"/>
      <c r="O206" s="244"/>
      <c r="P206" s="406">
        <f>SUBTOTAL(9,P8:P205)</f>
        <v>122227.24500000004</v>
      </c>
      <c r="Q206" s="245"/>
      <c r="R206" s="245"/>
      <c r="U206" s="4" t="s">
        <v>162</v>
      </c>
      <c r="V206" s="4"/>
      <c r="W206" s="4"/>
      <c r="X206" s="407"/>
      <c r="Y206" s="407"/>
      <c r="Z206" s="408">
        <f>SUBTOTAL(9,Z8:Z203)</f>
        <v>182119.15</v>
      </c>
      <c r="AA206" s="408">
        <f>SUBTOTAL(9,AA8:AA203)</f>
        <v>-59891.904999999999</v>
      </c>
    </row>
    <row r="207" spans="1:27" ht="18" customHeight="1" thickTop="1">
      <c r="A207" s="30"/>
      <c r="B207" s="409"/>
      <c r="C207" s="247"/>
      <c r="D207" s="30"/>
      <c r="E207" s="30"/>
      <c r="F207" s="410"/>
      <c r="G207" s="411"/>
      <c r="H207" s="410"/>
      <c r="I207" s="411"/>
      <c r="J207" s="410"/>
      <c r="K207" s="411"/>
      <c r="L207" s="410"/>
      <c r="M207" s="412"/>
      <c r="N207" s="412"/>
      <c r="O207" s="4"/>
      <c r="P207" s="413"/>
      <c r="Q207" s="414"/>
      <c r="R207" s="414"/>
      <c r="U207" s="4" t="s">
        <v>163</v>
      </c>
      <c r="V207" s="4"/>
      <c r="W207" s="4"/>
      <c r="X207" s="4"/>
      <c r="Y207" s="4"/>
      <c r="Z207" s="4"/>
      <c r="AA207" s="415">
        <f>AA206+Z206</f>
        <v>122227.245</v>
      </c>
    </row>
    <row r="208" spans="1:27" ht="13.5" thickBot="1">
      <c r="A208" s="416"/>
      <c r="B208" s="4"/>
      <c r="C208" s="247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9" ht="13.5" thickTop="1">
      <c r="A209" s="4"/>
      <c r="B209" s="417" t="s">
        <v>164</v>
      </c>
      <c r="C209" s="418"/>
      <c r="D209" s="419"/>
      <c r="E209" s="420"/>
      <c r="F209" s="421">
        <v>0</v>
      </c>
      <c r="G209" s="4"/>
      <c r="H209" s="6"/>
      <c r="I209" s="6"/>
      <c r="J209" s="6"/>
      <c r="K209" s="4"/>
      <c r="L209" s="6"/>
      <c r="M209" s="6"/>
      <c r="N209" s="6"/>
      <c r="O209" s="6"/>
    </row>
    <row r="210" spans="1:19">
      <c r="A210" s="4"/>
      <c r="B210" s="422" t="s">
        <v>165</v>
      </c>
      <c r="C210" s="32"/>
      <c r="D210" s="17"/>
      <c r="E210" s="30"/>
      <c r="F210" s="423">
        <v>0</v>
      </c>
      <c r="G210" s="4"/>
      <c r="H210" s="6"/>
      <c r="I210" s="6"/>
      <c r="J210" s="6"/>
      <c r="K210" s="4"/>
      <c r="L210" s="6"/>
      <c r="M210" s="6"/>
      <c r="N210" s="6"/>
      <c r="O210" s="6"/>
      <c r="S210" s="424"/>
    </row>
    <row r="211" spans="1:19">
      <c r="A211" s="4"/>
      <c r="B211" s="425" t="s">
        <v>166</v>
      </c>
      <c r="C211" s="426"/>
      <c r="D211" s="427"/>
      <c r="E211" s="428"/>
      <c r="F211" s="429">
        <f>F209-F210</f>
        <v>0</v>
      </c>
      <c r="G211" s="4"/>
      <c r="H211" s="6"/>
      <c r="I211" s="6"/>
      <c r="J211" s="6"/>
      <c r="K211" s="4"/>
      <c r="L211" s="6"/>
      <c r="M211" s="6"/>
      <c r="N211" s="6"/>
      <c r="O211" s="6"/>
    </row>
    <row r="212" spans="1:19" ht="6" customHeight="1" thickBot="1">
      <c r="A212" s="4"/>
      <c r="B212" s="430"/>
      <c r="C212" s="431"/>
      <c r="D212" s="432"/>
      <c r="E212" s="433"/>
      <c r="F212" s="434"/>
      <c r="G212" s="4"/>
      <c r="H212" s="6"/>
      <c r="I212" s="6"/>
      <c r="J212" s="6"/>
      <c r="K212" s="4"/>
      <c r="L212" s="6"/>
      <c r="M212" s="6"/>
      <c r="N212" s="6"/>
      <c r="O212" s="6"/>
    </row>
    <row r="213" spans="1:19" ht="14.25" thickTop="1" thickBot="1">
      <c r="A213" s="4"/>
      <c r="B213" s="422" t="s">
        <v>167</v>
      </c>
      <c r="C213" s="32"/>
      <c r="D213" s="17"/>
      <c r="E213" s="410"/>
      <c r="F213" s="423">
        <f>L206</f>
        <v>1906999.8149999999</v>
      </c>
      <c r="G213" s="435"/>
      <c r="H213" s="436" t="s">
        <v>168</v>
      </c>
      <c r="I213" s="437"/>
      <c r="J213" s="438" t="s">
        <v>169</v>
      </c>
      <c r="K213" s="4"/>
      <c r="L213" s="439" t="s">
        <v>170</v>
      </c>
      <c r="M213" s="440"/>
      <c r="N213" s="441"/>
      <c r="O213" s="442"/>
    </row>
    <row r="214" spans="1:19">
      <c r="A214" s="4"/>
      <c r="B214" s="425" t="s">
        <v>171</v>
      </c>
      <c r="C214" s="426"/>
      <c r="D214" s="427"/>
      <c r="E214" s="428"/>
      <c r="F214" s="429">
        <f>F211+F213</f>
        <v>1906999.8149999999</v>
      </c>
      <c r="G214" s="4"/>
      <c r="H214" s="425" t="s">
        <v>172</v>
      </c>
      <c r="I214" s="427"/>
      <c r="J214" s="443">
        <v>11</v>
      </c>
      <c r="K214" s="4"/>
      <c r="L214" s="422" t="s">
        <v>173</v>
      </c>
      <c r="M214" s="17"/>
      <c r="N214" s="444">
        <v>40330</v>
      </c>
      <c r="O214" s="445"/>
    </row>
    <row r="215" spans="1:19">
      <c r="A215" s="4"/>
      <c r="B215" s="422" t="s">
        <v>174</v>
      </c>
      <c r="C215" s="32"/>
      <c r="D215" s="17"/>
      <c r="E215" s="30"/>
      <c r="F215" s="446"/>
      <c r="G215" s="4"/>
      <c r="H215" s="425" t="s">
        <v>175</v>
      </c>
      <c r="I215" s="427"/>
      <c r="J215" s="443">
        <f>N218-N214+J214</f>
        <v>172</v>
      </c>
      <c r="K215" s="4"/>
      <c r="L215" s="422" t="s">
        <v>176</v>
      </c>
      <c r="M215" s="17"/>
      <c r="N215" s="447"/>
      <c r="O215" s="448"/>
    </row>
    <row r="216" spans="1:19">
      <c r="A216" s="4"/>
      <c r="B216" s="422" t="s">
        <v>177</v>
      </c>
      <c r="C216" s="32"/>
      <c r="D216" s="17"/>
      <c r="E216" s="449"/>
      <c r="F216" s="450">
        <f>ROUND(F214*0.05,2)</f>
        <v>95349.99</v>
      </c>
      <c r="G216" s="451"/>
      <c r="H216" s="452" t="s">
        <v>178</v>
      </c>
      <c r="I216" s="453"/>
      <c r="J216" s="443">
        <f>(O2-N214)</f>
        <v>-40330</v>
      </c>
      <c r="K216" s="4"/>
      <c r="L216" s="422" t="s">
        <v>179</v>
      </c>
      <c r="M216" s="6"/>
      <c r="N216" s="454"/>
      <c r="O216" s="448"/>
    </row>
    <row r="217" spans="1:19">
      <c r="A217" s="4"/>
      <c r="B217" s="422" t="s">
        <v>180</v>
      </c>
      <c r="C217" s="32"/>
      <c r="D217" s="17"/>
      <c r="E217" s="449"/>
      <c r="F217" s="450">
        <v>175</v>
      </c>
      <c r="G217" s="451"/>
      <c r="H217" s="425" t="s">
        <v>181</v>
      </c>
      <c r="I217" s="427"/>
      <c r="J217" s="443">
        <f>J215-J216</f>
        <v>40502</v>
      </c>
      <c r="K217" s="4"/>
      <c r="L217" s="422" t="s">
        <v>182</v>
      </c>
      <c r="M217" s="17"/>
      <c r="N217" s="447"/>
      <c r="O217" s="448"/>
    </row>
    <row r="218" spans="1:19" ht="13.5" thickBot="1">
      <c r="A218" s="4"/>
      <c r="B218" s="422" t="s">
        <v>183</v>
      </c>
      <c r="C218" s="32"/>
      <c r="D218" s="17"/>
      <c r="E218" s="30"/>
      <c r="F218" s="450">
        <v>0</v>
      </c>
      <c r="G218" s="4"/>
      <c r="H218" s="455" t="s">
        <v>184</v>
      </c>
      <c r="I218" s="456"/>
      <c r="J218" s="457">
        <f>J216/J215</f>
        <v>-234.47674418604652</v>
      </c>
      <c r="K218" s="4"/>
      <c r="L218" s="455" t="s">
        <v>185</v>
      </c>
      <c r="M218" s="456"/>
      <c r="N218" s="458">
        <v>40491</v>
      </c>
      <c r="O218" s="459"/>
    </row>
    <row r="219" spans="1:19" ht="13.5" thickTop="1">
      <c r="A219" s="4"/>
      <c r="B219" s="425" t="s">
        <v>186</v>
      </c>
      <c r="C219" s="426"/>
      <c r="D219" s="427"/>
      <c r="E219" s="428"/>
      <c r="F219" s="460">
        <f>F216+F217+F218</f>
        <v>95524.99</v>
      </c>
      <c r="G219" s="4"/>
      <c r="H219" s="6"/>
      <c r="I219" s="6"/>
      <c r="J219" s="6"/>
      <c r="K219" s="4"/>
      <c r="L219" s="6"/>
      <c r="M219" s="6"/>
      <c r="N219" s="6"/>
      <c r="O219" s="6"/>
    </row>
    <row r="220" spans="1:19" ht="6" customHeight="1">
      <c r="A220" s="4"/>
      <c r="B220" s="430"/>
      <c r="C220" s="431"/>
      <c r="D220" s="432"/>
      <c r="E220" s="433"/>
      <c r="F220" s="461"/>
      <c r="G220" s="4"/>
      <c r="H220" s="6"/>
      <c r="I220" s="6"/>
      <c r="J220" s="6"/>
      <c r="K220" s="4"/>
      <c r="L220" s="4"/>
      <c r="M220" s="4"/>
      <c r="N220" s="4"/>
      <c r="O220" s="4"/>
    </row>
    <row r="221" spans="1:19" ht="13.5" thickBot="1">
      <c r="A221" s="4"/>
      <c r="B221" s="425" t="s">
        <v>187</v>
      </c>
      <c r="C221" s="426"/>
      <c r="D221" s="427"/>
      <c r="E221" s="462"/>
      <c r="F221" s="460">
        <f>F214-F219</f>
        <v>1811474.825</v>
      </c>
      <c r="G221" s="451"/>
      <c r="H221" s="6"/>
      <c r="I221" s="6"/>
      <c r="J221" s="6"/>
      <c r="K221" s="4"/>
      <c r="L221" s="4"/>
      <c r="M221" s="4"/>
      <c r="N221" s="4"/>
      <c r="O221" s="4"/>
    </row>
    <row r="222" spans="1:19" ht="14.25" thickTop="1" thickBot="1">
      <c r="A222" s="4"/>
      <c r="B222" s="425" t="s">
        <v>188</v>
      </c>
      <c r="C222" s="426"/>
      <c r="D222" s="427"/>
      <c r="E222" s="428"/>
      <c r="F222" s="460">
        <f>ROUND(J206*0.95,2)</f>
        <v>1767700.92</v>
      </c>
      <c r="G222" s="4"/>
      <c r="H222" s="463" t="s">
        <v>189</v>
      </c>
      <c r="I222" s="464"/>
      <c r="J222" s="464"/>
      <c r="K222" s="464"/>
      <c r="L222" s="464"/>
      <c r="M222" s="464"/>
      <c r="N222" s="465"/>
      <c r="O222" s="466"/>
    </row>
    <row r="223" spans="1:19" ht="6" customHeight="1" thickTop="1">
      <c r="A223" s="4"/>
      <c r="B223" s="430"/>
      <c r="C223" s="431"/>
      <c r="D223" s="432"/>
      <c r="E223" s="433"/>
      <c r="F223" s="461"/>
      <c r="G223" s="4"/>
      <c r="H223" s="467"/>
      <c r="I223" s="258"/>
      <c r="J223" s="468"/>
      <c r="K223" s="30"/>
      <c r="L223" s="469"/>
      <c r="M223" s="258"/>
      <c r="N223" s="470"/>
      <c r="O223" s="471"/>
    </row>
    <row r="224" spans="1:19">
      <c r="A224" s="4"/>
      <c r="B224" s="425" t="s">
        <v>190</v>
      </c>
      <c r="C224" s="426"/>
      <c r="D224" s="427"/>
      <c r="E224" s="472"/>
      <c r="F224" s="460">
        <f>ROUND(F221-F222,2)</f>
        <v>43773.91</v>
      </c>
      <c r="G224" s="435"/>
      <c r="H224" s="467"/>
      <c r="I224" s="6"/>
      <c r="J224" s="473"/>
      <c r="K224" s="474"/>
      <c r="L224" s="475"/>
      <c r="M224" s="476"/>
      <c r="N224" s="477"/>
      <c r="O224" s="478"/>
    </row>
    <row r="225" spans="1:27" ht="6" customHeight="1" thickBot="1">
      <c r="A225" s="4"/>
      <c r="B225" s="430"/>
      <c r="C225" s="431"/>
      <c r="D225" s="432"/>
      <c r="E225" s="433"/>
      <c r="F225" s="461"/>
      <c r="G225" s="4"/>
      <c r="H225" s="479"/>
      <c r="I225" s="480"/>
      <c r="J225" s="481"/>
      <c r="K225" s="474"/>
      <c r="L225" s="479"/>
      <c r="M225" s="480"/>
      <c r="N225" s="482"/>
      <c r="O225" s="483"/>
    </row>
    <row r="226" spans="1:27">
      <c r="A226" s="4"/>
      <c r="B226" s="425" t="s">
        <v>191</v>
      </c>
      <c r="C226" s="426"/>
      <c r="D226" s="427"/>
      <c r="E226" s="462"/>
      <c r="F226" s="460">
        <f>ROUND(F224*0.01,2)</f>
        <v>437.74</v>
      </c>
      <c r="G226" s="451"/>
      <c r="H226" s="422" t="s">
        <v>192</v>
      </c>
      <c r="I226" s="30"/>
      <c r="J226" s="446"/>
      <c r="K226" s="6"/>
      <c r="L226" s="484" t="s">
        <v>193</v>
      </c>
      <c r="M226" s="6"/>
      <c r="N226" s="485"/>
      <c r="O226" s="486"/>
    </row>
    <row r="227" spans="1:27" ht="6" customHeight="1" thickBot="1">
      <c r="A227" s="4"/>
      <c r="B227" s="487"/>
      <c r="C227" s="488"/>
      <c r="D227" s="489"/>
      <c r="E227" s="490"/>
      <c r="F227" s="491"/>
      <c r="G227" s="4"/>
      <c r="H227" s="492"/>
      <c r="I227" s="6"/>
      <c r="J227" s="473"/>
      <c r="K227" s="6"/>
      <c r="L227" s="492"/>
      <c r="M227" s="6"/>
      <c r="N227" s="454"/>
      <c r="O227" s="448"/>
    </row>
    <row r="228" spans="1:27" ht="18" customHeight="1" thickTop="1" thickBot="1">
      <c r="A228" s="4"/>
      <c r="B228" s="493" t="s">
        <v>194</v>
      </c>
      <c r="C228" s="494"/>
      <c r="D228" s="495"/>
      <c r="E228" s="496"/>
      <c r="F228" s="497">
        <f>ROUND(F224-F226,2)</f>
        <v>43336.17</v>
      </c>
      <c r="G228" s="435"/>
      <c r="H228" s="455" t="s">
        <v>195</v>
      </c>
      <c r="I228" s="498"/>
      <c r="J228" s="499"/>
      <c r="K228" s="6"/>
      <c r="L228" s="455" t="s">
        <v>196</v>
      </c>
      <c r="M228" s="500"/>
      <c r="N228" s="501"/>
      <c r="O228" s="502"/>
    </row>
    <row r="229" spans="1:27" ht="13.5" thickTop="1">
      <c r="A229" s="10"/>
      <c r="B229" s="10"/>
      <c r="C229" s="503"/>
      <c r="D229" s="10"/>
      <c r="E229" s="10"/>
      <c r="F229" s="10"/>
      <c r="G229" s="10"/>
      <c r="H229"/>
      <c r="I229"/>
      <c r="J229"/>
      <c r="K229"/>
      <c r="L229"/>
      <c r="M229"/>
      <c r="N229"/>
      <c r="O229"/>
    </row>
    <row r="230" spans="1:27">
      <c r="A230" s="10"/>
      <c r="B230" s="10"/>
      <c r="C230" s="504"/>
      <c r="D230" s="10"/>
      <c r="E230" s="10"/>
      <c r="F230" s="10"/>
      <c r="G230" s="10"/>
      <c r="H230" s="29"/>
      <c r="I230" s="505"/>
      <c r="J230" s="506"/>
      <c r="K230"/>
      <c r="L230"/>
      <c r="M230"/>
      <c r="N230"/>
      <c r="O230"/>
    </row>
    <row r="231" spans="1:27">
      <c r="A231" s="507"/>
      <c r="B231" s="508"/>
      <c r="C231" s="508"/>
      <c r="D231" s="73"/>
      <c r="E231" s="507"/>
      <c r="F231" s="508"/>
      <c r="G231" s="508"/>
      <c r="H231" s="508"/>
      <c r="I231" s="508"/>
      <c r="J231" s="509"/>
      <c r="K231" s="510"/>
      <c r="L231" s="508"/>
      <c r="M231" s="508"/>
      <c r="N231" s="508"/>
      <c r="O231" s="508"/>
      <c r="P231" s="73"/>
      <c r="Q231" s="73"/>
      <c r="R231" s="73"/>
      <c r="S231" s="73"/>
      <c r="T231" s="509"/>
      <c r="U231" s="509"/>
      <c r="V231" s="509"/>
      <c r="W231" s="509"/>
      <c r="X231" s="509"/>
      <c r="Y231" s="509"/>
      <c r="Z231" s="509"/>
      <c r="AA231" s="509"/>
    </row>
    <row r="232" spans="1:27">
      <c r="A232" s="507"/>
      <c r="B232" s="508"/>
      <c r="C232" s="508"/>
      <c r="D232" s="73"/>
      <c r="E232" s="507"/>
      <c r="F232" s="508"/>
      <c r="G232" s="508"/>
      <c r="H232" s="508"/>
      <c r="I232" s="511"/>
      <c r="J232" s="509"/>
      <c r="K232" s="510"/>
      <c r="L232" s="508"/>
      <c r="M232" s="507"/>
      <c r="N232" s="507"/>
      <c r="O232" s="508"/>
      <c r="P232" s="73"/>
      <c r="Q232" s="73"/>
      <c r="R232" s="73"/>
      <c r="S232" s="73"/>
      <c r="T232" s="509"/>
      <c r="U232" s="509"/>
      <c r="V232" s="509"/>
      <c r="W232" s="509"/>
      <c r="X232" s="509"/>
      <c r="Y232" s="509"/>
      <c r="Z232" s="509"/>
      <c r="AA232" s="509"/>
    </row>
    <row r="233" spans="1:27">
      <c r="A233" s="507"/>
      <c r="B233" s="508"/>
      <c r="C233" s="508"/>
      <c r="D233" s="73"/>
      <c r="E233" s="507"/>
      <c r="F233" s="508"/>
      <c r="G233" s="510"/>
      <c r="H233" s="508"/>
      <c r="I233" s="508"/>
      <c r="J233" s="509"/>
      <c r="K233" s="510"/>
      <c r="L233" s="512"/>
      <c r="M233" s="512"/>
      <c r="N233" s="512"/>
      <c r="O233" s="513"/>
      <c r="P233" s="73"/>
      <c r="Q233" s="73"/>
      <c r="R233" s="73"/>
      <c r="S233" s="73"/>
      <c r="T233" s="509"/>
      <c r="U233" s="509"/>
      <c r="V233" s="509"/>
      <c r="W233" s="509"/>
      <c r="X233" s="509"/>
      <c r="Y233" s="509"/>
      <c r="Z233" s="509"/>
      <c r="AA233" s="509"/>
    </row>
    <row r="234" spans="1:27">
      <c r="A234" s="73"/>
      <c r="B234" s="73"/>
      <c r="C234" s="514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515"/>
      <c r="U234" s="73"/>
      <c r="V234" s="73"/>
      <c r="W234" s="73"/>
      <c r="X234" s="73"/>
      <c r="Y234" s="73"/>
      <c r="Z234" s="73"/>
      <c r="AA234" s="516"/>
    </row>
    <row r="235" spans="1:27">
      <c r="A235" s="507"/>
      <c r="B235" s="507"/>
      <c r="C235" s="517"/>
      <c r="D235" s="507"/>
      <c r="E235" s="507"/>
      <c r="F235" s="517"/>
      <c r="G235" s="507"/>
      <c r="H235" s="517"/>
      <c r="I235" s="507"/>
      <c r="J235" s="517"/>
      <c r="K235" s="507"/>
      <c r="L235" s="517"/>
      <c r="M235" s="508"/>
      <c r="N235" s="508"/>
      <c r="O235" s="518"/>
      <c r="P235" s="519"/>
      <c r="Q235" s="519"/>
      <c r="R235" s="519"/>
      <c r="S235" s="73"/>
      <c r="T235" s="73"/>
      <c r="U235" s="73"/>
      <c r="V235" s="73"/>
      <c r="W235" s="73"/>
      <c r="X235" s="73"/>
      <c r="Y235" s="73"/>
      <c r="Z235" s="73"/>
      <c r="AA235" s="73"/>
    </row>
    <row r="236" spans="1:27">
      <c r="A236" s="518"/>
      <c r="B236" s="518"/>
      <c r="C236" s="514"/>
      <c r="D236" s="520"/>
      <c r="E236" s="519"/>
      <c r="F236" s="507"/>
      <c r="G236" s="521"/>
      <c r="H236" s="521"/>
      <c r="I236" s="521"/>
      <c r="J236" s="521"/>
      <c r="K236" s="521"/>
      <c r="L236" s="521"/>
      <c r="M236" s="521"/>
      <c r="N236" s="521"/>
      <c r="O236" s="518"/>
      <c r="P236" s="519"/>
      <c r="Q236" s="519"/>
      <c r="R236" s="519"/>
      <c r="S236" s="73"/>
      <c r="T236" s="73"/>
      <c r="U236" s="73"/>
      <c r="V236" s="73"/>
      <c r="W236" s="73"/>
      <c r="X236" s="511"/>
      <c r="Y236" s="514"/>
      <c r="Z236" s="511"/>
      <c r="AA236" s="514"/>
    </row>
    <row r="237" spans="1:27">
      <c r="A237" s="518"/>
      <c r="B237" s="518"/>
      <c r="C237" s="518"/>
      <c r="D237" s="519"/>
      <c r="E237" s="519"/>
      <c r="F237" s="519"/>
      <c r="G237" s="519"/>
      <c r="H237" s="519"/>
      <c r="I237" s="519"/>
      <c r="J237" s="519"/>
      <c r="K237" s="519"/>
      <c r="L237" s="519"/>
      <c r="M237" s="518"/>
      <c r="N237" s="518"/>
      <c r="O237" s="518"/>
      <c r="P237" s="519"/>
      <c r="Q237" s="519"/>
      <c r="R237" s="519"/>
      <c r="S237" s="73"/>
      <c r="T237" s="522"/>
      <c r="U237" s="518"/>
      <c r="V237" s="522"/>
      <c r="W237" s="523"/>
      <c r="X237" s="511"/>
      <c r="Y237" s="514"/>
      <c r="Z237" s="511"/>
      <c r="AA237" s="514"/>
    </row>
    <row r="238" spans="1:27">
      <c r="A238" s="253"/>
      <c r="B238" s="252"/>
      <c r="C238" s="253"/>
      <c r="D238" s="524"/>
      <c r="E238" s="254"/>
      <c r="F238" s="254"/>
      <c r="G238" s="525"/>
      <c r="H238" s="254"/>
      <c r="I238" s="524"/>
      <c r="J238" s="254"/>
      <c r="K238" s="524"/>
      <c r="L238" s="254"/>
      <c r="M238" s="526"/>
      <c r="N238" s="526"/>
      <c r="O238" s="511"/>
      <c r="P238" s="254"/>
      <c r="Q238" s="524"/>
      <c r="R238" s="524"/>
      <c r="S238" s="73"/>
      <c r="T238" s="253"/>
      <c r="U238" s="527"/>
      <c r="V238" s="253"/>
      <c r="W238" s="254"/>
      <c r="X238" s="255"/>
      <c r="Y238" s="255"/>
      <c r="Z238" s="255"/>
      <c r="AA238" s="255"/>
    </row>
    <row r="239" spans="1:27">
      <c r="A239" s="253"/>
      <c r="B239" s="252"/>
      <c r="C239" s="253"/>
      <c r="D239" s="524"/>
      <c r="E239" s="254"/>
      <c r="F239" s="254"/>
      <c r="G239" s="525"/>
      <c r="H239" s="254"/>
      <c r="I239" s="524"/>
      <c r="J239" s="254"/>
      <c r="K239" s="524"/>
      <c r="L239" s="254"/>
      <c r="M239" s="526"/>
      <c r="N239" s="526"/>
      <c r="O239" s="511"/>
      <c r="P239" s="254"/>
      <c r="Q239" s="524"/>
      <c r="R239" s="524"/>
      <c r="S239" s="73"/>
      <c r="T239" s="253"/>
      <c r="U239" s="527"/>
      <c r="V239" s="253"/>
      <c r="W239" s="254"/>
      <c r="X239" s="255"/>
      <c r="Y239" s="255"/>
      <c r="Z239" s="255"/>
      <c r="AA239" s="255"/>
    </row>
    <row r="240" spans="1:27">
      <c r="A240" s="253"/>
      <c r="B240" s="252"/>
      <c r="C240" s="253"/>
      <c r="D240" s="524"/>
      <c r="E240" s="254"/>
      <c r="F240" s="254"/>
      <c r="G240" s="525"/>
      <c r="H240" s="254"/>
      <c r="I240" s="524"/>
      <c r="J240" s="254"/>
      <c r="K240" s="524"/>
      <c r="L240" s="254"/>
      <c r="M240" s="526"/>
      <c r="N240" s="526"/>
      <c r="O240" s="511"/>
      <c r="P240" s="254"/>
      <c r="Q240" s="524"/>
      <c r="R240" s="524"/>
      <c r="S240" s="73"/>
      <c r="T240" s="253"/>
      <c r="U240" s="527"/>
      <c r="V240" s="253"/>
      <c r="W240" s="254"/>
      <c r="X240" s="255"/>
      <c r="Y240" s="255"/>
      <c r="Z240" s="255"/>
      <c r="AA240" s="255"/>
    </row>
    <row r="241" spans="1:27">
      <c r="A241" s="253"/>
      <c r="B241" s="252"/>
      <c r="C241" s="253"/>
      <c r="D241" s="524"/>
      <c r="E241" s="254"/>
      <c r="F241" s="254"/>
      <c r="G241" s="525"/>
      <c r="H241" s="254"/>
      <c r="I241" s="524"/>
      <c r="J241" s="254"/>
      <c r="K241" s="524"/>
      <c r="L241" s="254"/>
      <c r="M241" s="526"/>
      <c r="N241" s="526"/>
      <c r="O241" s="511"/>
      <c r="P241" s="254"/>
      <c r="Q241" s="524"/>
      <c r="R241" s="524"/>
      <c r="S241" s="73"/>
      <c r="T241" s="253"/>
      <c r="U241" s="527"/>
      <c r="V241" s="253"/>
      <c r="W241" s="254"/>
      <c r="X241" s="255"/>
      <c r="Y241" s="255"/>
      <c r="Z241" s="255"/>
      <c r="AA241" s="255"/>
    </row>
    <row r="242" spans="1:27">
      <c r="A242" s="253"/>
      <c r="B242" s="252"/>
      <c r="C242" s="253"/>
      <c r="D242" s="524"/>
      <c r="E242" s="254"/>
      <c r="F242" s="254"/>
      <c r="G242" s="525"/>
      <c r="H242" s="254"/>
      <c r="I242" s="524"/>
      <c r="J242" s="254"/>
      <c r="K242" s="524"/>
      <c r="L242" s="254"/>
      <c r="M242" s="526"/>
      <c r="N242" s="526"/>
      <c r="O242" s="511"/>
      <c r="P242" s="254"/>
      <c r="Q242" s="524"/>
      <c r="R242" s="524"/>
      <c r="S242" s="73"/>
      <c r="T242" s="253"/>
      <c r="U242" s="527"/>
      <c r="V242" s="253"/>
      <c r="W242" s="254"/>
      <c r="X242" s="255"/>
      <c r="Y242" s="255"/>
      <c r="Z242" s="255"/>
      <c r="AA242" s="255"/>
    </row>
    <row r="243" spans="1:27">
      <c r="A243" s="253"/>
      <c r="B243" s="252"/>
      <c r="C243" s="253"/>
      <c r="D243" s="524"/>
      <c r="E243" s="254"/>
      <c r="F243" s="254"/>
      <c r="G243" s="525"/>
      <c r="H243" s="254"/>
      <c r="I243" s="524"/>
      <c r="J243" s="254"/>
      <c r="K243" s="524"/>
      <c r="L243" s="254"/>
      <c r="M243" s="526"/>
      <c r="N243" s="526"/>
      <c r="O243" s="511"/>
      <c r="P243" s="254"/>
      <c r="Q243" s="524"/>
      <c r="R243" s="524"/>
      <c r="S243" s="73"/>
      <c r="T243" s="253"/>
      <c r="U243" s="527"/>
      <c r="V243" s="253"/>
      <c r="W243" s="254"/>
      <c r="X243" s="255"/>
      <c r="Y243" s="255"/>
      <c r="Z243" s="255"/>
      <c r="AA243" s="255"/>
    </row>
    <row r="244" spans="1:27">
      <c r="A244" s="253"/>
      <c r="B244" s="252"/>
      <c r="C244" s="253"/>
      <c r="D244" s="524"/>
      <c r="E244" s="254"/>
      <c r="F244" s="254"/>
      <c r="G244" s="525"/>
      <c r="H244" s="254"/>
      <c r="I244" s="524"/>
      <c r="J244" s="254"/>
      <c r="K244" s="524"/>
      <c r="L244" s="254"/>
      <c r="M244" s="526"/>
      <c r="N244" s="526"/>
      <c r="O244" s="511"/>
      <c r="P244" s="254"/>
      <c r="Q244" s="524"/>
      <c r="R244" s="524"/>
      <c r="S244" s="73"/>
      <c r="T244" s="253"/>
      <c r="U244" s="527"/>
      <c r="V244" s="253"/>
      <c r="W244" s="254"/>
      <c r="X244" s="255"/>
      <c r="Y244" s="255"/>
      <c r="Z244" s="255"/>
      <c r="AA244" s="255"/>
    </row>
    <row r="245" spans="1:27">
      <c r="A245" s="253"/>
      <c r="B245" s="252"/>
      <c r="C245" s="253"/>
      <c r="D245" s="524"/>
      <c r="E245" s="254"/>
      <c r="F245" s="254"/>
      <c r="G245" s="525"/>
      <c r="H245" s="254"/>
      <c r="I245" s="524"/>
      <c r="J245" s="254"/>
      <c r="K245" s="524"/>
      <c r="L245" s="254"/>
      <c r="M245" s="526"/>
      <c r="N245" s="526"/>
      <c r="O245" s="511"/>
      <c r="P245" s="254"/>
      <c r="Q245" s="524"/>
      <c r="R245" s="524"/>
      <c r="S245" s="73"/>
      <c r="T245" s="253"/>
      <c r="U245" s="527"/>
      <c r="V245" s="253"/>
      <c r="W245" s="254"/>
      <c r="X245" s="255"/>
      <c r="Y245" s="255"/>
      <c r="Z245" s="255"/>
      <c r="AA245" s="255"/>
    </row>
    <row r="246" spans="1:27">
      <c r="A246" s="73"/>
      <c r="B246" s="528"/>
      <c r="C246" s="529"/>
      <c r="D246" s="129"/>
      <c r="E246" s="129"/>
      <c r="F246" s="530"/>
      <c r="G246" s="531"/>
      <c r="H246" s="530"/>
      <c r="I246" s="531"/>
      <c r="J246" s="254"/>
      <c r="K246" s="531"/>
      <c r="L246" s="254"/>
      <c r="M246" s="526"/>
      <c r="N246" s="526"/>
      <c r="O246" s="511"/>
      <c r="P246" s="254"/>
      <c r="Q246" s="524"/>
      <c r="R246" s="524"/>
      <c r="S246" s="73"/>
      <c r="T246" s="73"/>
      <c r="U246" s="73"/>
      <c r="V246" s="73"/>
      <c r="W246" s="73"/>
      <c r="X246" s="73"/>
      <c r="Y246" s="73"/>
      <c r="Z246" s="255"/>
      <c r="AA246" s="255"/>
    </row>
    <row r="247" spans="1:27">
      <c r="A247" s="514"/>
      <c r="B247" s="73"/>
      <c r="C247" s="514"/>
      <c r="D247" s="73"/>
      <c r="E247" s="73"/>
      <c r="F247" s="73"/>
      <c r="G247" s="73"/>
      <c r="H247" s="73"/>
      <c r="I247" s="73"/>
      <c r="J247" s="73"/>
      <c r="K247" s="73"/>
      <c r="L247" s="73"/>
      <c r="M247" s="532"/>
      <c r="N247" s="532"/>
      <c r="O247" s="511"/>
      <c r="P247" s="73"/>
      <c r="Q247" s="73"/>
      <c r="R247" s="73"/>
      <c r="S247" s="73"/>
      <c r="T247" s="253"/>
      <c r="U247" s="252"/>
      <c r="V247" s="253"/>
      <c r="W247" s="254"/>
      <c r="X247" s="73"/>
      <c r="Y247" s="73"/>
      <c r="Z247" s="255"/>
      <c r="AA247" s="255"/>
    </row>
    <row r="248" spans="1:27" ht="12.75" hidden="1" customHeight="1">
      <c r="A248" s="514"/>
      <c r="B248" s="518"/>
      <c r="C248" s="514"/>
      <c r="D248" s="73"/>
      <c r="E248" s="73"/>
      <c r="F248" s="73"/>
      <c r="G248" s="73"/>
      <c r="H248" s="73"/>
      <c r="I248" s="73"/>
      <c r="J248" s="73"/>
      <c r="K248" s="73"/>
      <c r="L248" s="73"/>
      <c r="M248" s="532"/>
      <c r="N248" s="532"/>
      <c r="O248" s="511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255"/>
      <c r="AA248" s="255"/>
    </row>
    <row r="249" spans="1:27" ht="12.75" hidden="1" customHeight="1">
      <c r="A249" s="73"/>
      <c r="B249" s="518"/>
      <c r="C249" s="533"/>
      <c r="D249" s="534"/>
      <c r="E249" s="534"/>
      <c r="F249" s="254"/>
      <c r="G249" s="535"/>
      <c r="H249" s="254"/>
      <c r="I249" s="535"/>
      <c r="J249" s="254"/>
      <c r="K249" s="535"/>
      <c r="L249" s="254"/>
      <c r="M249" s="526"/>
      <c r="N249" s="526"/>
      <c r="O249" s="511"/>
      <c r="P249" s="254"/>
      <c r="Q249" s="524"/>
      <c r="R249" s="524"/>
      <c r="S249" s="73"/>
      <c r="T249" s="73"/>
      <c r="U249" s="73"/>
      <c r="V249" s="73"/>
      <c r="W249" s="73"/>
      <c r="X249" s="73"/>
      <c r="Y249" s="73"/>
      <c r="Z249" s="255"/>
      <c r="AA249" s="255"/>
    </row>
    <row r="250" spans="1:27">
      <c r="A250" s="73"/>
      <c r="B250" s="519"/>
      <c r="C250" s="514"/>
      <c r="D250" s="73"/>
      <c r="E250" s="73"/>
      <c r="F250" s="254"/>
      <c r="G250" s="253"/>
      <c r="H250" s="254"/>
      <c r="I250" s="253"/>
      <c r="J250" s="254"/>
      <c r="K250" s="253"/>
      <c r="L250" s="254"/>
      <c r="M250" s="536"/>
      <c r="N250" s="536"/>
      <c r="O250" s="73"/>
      <c r="P250" s="254"/>
      <c r="Q250" s="524"/>
      <c r="R250" s="524"/>
      <c r="S250" s="73"/>
      <c r="T250" s="73"/>
      <c r="U250" s="73"/>
      <c r="V250" s="73"/>
      <c r="W250" s="73"/>
      <c r="X250" s="73"/>
      <c r="Y250" s="73"/>
      <c r="Z250" s="73"/>
      <c r="AA250" s="73"/>
    </row>
    <row r="251" spans="1:27">
      <c r="A251" s="252"/>
      <c r="B251" s="73"/>
      <c r="C251" s="514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</row>
    <row r="252" spans="1:27">
      <c r="A252" s="73"/>
      <c r="B252" s="537"/>
      <c r="C252" s="514"/>
      <c r="D252" s="509"/>
      <c r="E252" s="73"/>
      <c r="F252" s="254"/>
      <c r="G252" s="73"/>
      <c r="H252" s="509"/>
      <c r="I252" s="509"/>
      <c r="J252" s="509"/>
      <c r="K252" s="73"/>
      <c r="L252" s="509"/>
      <c r="M252" s="509"/>
      <c r="N252" s="509"/>
      <c r="O252" s="509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</row>
    <row r="253" spans="1:27">
      <c r="A253" s="73"/>
      <c r="B253" s="537"/>
      <c r="C253" s="514"/>
      <c r="D253" s="509"/>
      <c r="E253" s="73"/>
      <c r="F253" s="254"/>
      <c r="G253" s="73"/>
      <c r="H253" s="509"/>
      <c r="I253" s="509"/>
      <c r="J253" s="509"/>
      <c r="K253" s="73"/>
      <c r="L253" s="509"/>
      <c r="M253" s="509"/>
      <c r="N253" s="509"/>
      <c r="O253" s="509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</row>
    <row r="254" spans="1:27">
      <c r="A254" s="73"/>
      <c r="B254" s="537"/>
      <c r="C254" s="514"/>
      <c r="D254" s="509"/>
      <c r="E254" s="73"/>
      <c r="F254" s="254"/>
      <c r="G254" s="73"/>
      <c r="H254" s="509"/>
      <c r="I254" s="509"/>
      <c r="J254" s="509"/>
      <c r="K254" s="73"/>
      <c r="L254" s="509"/>
      <c r="M254" s="509"/>
      <c r="N254" s="509"/>
      <c r="O254" s="509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</row>
    <row r="255" spans="1:27">
      <c r="A255" s="129"/>
      <c r="B255" s="538"/>
      <c r="C255" s="529"/>
      <c r="D255" s="539"/>
      <c r="E255" s="129"/>
      <c r="F255" s="129"/>
      <c r="G255" s="73"/>
      <c r="H255" s="509"/>
      <c r="I255" s="509"/>
      <c r="J255" s="509"/>
      <c r="K255" s="73"/>
      <c r="L255" s="509"/>
      <c r="M255" s="509"/>
      <c r="N255" s="509"/>
      <c r="O255" s="509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</row>
    <row r="256" spans="1:27">
      <c r="A256" s="73"/>
      <c r="B256" s="537"/>
      <c r="C256" s="514"/>
      <c r="D256" s="509"/>
      <c r="E256" s="254"/>
      <c r="F256" s="254"/>
      <c r="G256" s="254"/>
      <c r="H256" s="520"/>
      <c r="I256" s="540"/>
      <c r="J256" s="518"/>
      <c r="K256" s="73"/>
      <c r="L256" s="507"/>
      <c r="M256" s="541"/>
      <c r="N256" s="541"/>
      <c r="O256" s="510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</row>
    <row r="257" spans="1:27">
      <c r="A257" s="73"/>
      <c r="B257" s="537"/>
      <c r="C257" s="514"/>
      <c r="D257" s="509"/>
      <c r="E257" s="73"/>
      <c r="F257" s="254"/>
      <c r="G257" s="73"/>
      <c r="H257" s="537"/>
      <c r="I257" s="509"/>
      <c r="J257" s="518"/>
      <c r="K257" s="73"/>
      <c r="L257" s="537"/>
      <c r="M257" s="509"/>
      <c r="N257" s="509"/>
      <c r="O257" s="542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</row>
    <row r="258" spans="1:27">
      <c r="A258" s="73"/>
      <c r="B258" s="537"/>
      <c r="C258" s="514"/>
      <c r="D258" s="509"/>
      <c r="E258" s="73"/>
      <c r="F258" s="73"/>
      <c r="G258" s="73"/>
      <c r="H258" s="537"/>
      <c r="I258" s="509"/>
      <c r="J258" s="518"/>
      <c r="K258" s="73"/>
      <c r="L258" s="537"/>
      <c r="M258" s="509"/>
      <c r="N258" s="509"/>
      <c r="O258" s="54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</row>
    <row r="259" spans="1:27">
      <c r="A259" s="73"/>
      <c r="B259" s="537"/>
      <c r="C259" s="514"/>
      <c r="D259" s="509"/>
      <c r="E259" s="524"/>
      <c r="F259" s="524"/>
      <c r="G259" s="524"/>
      <c r="H259" s="520"/>
      <c r="I259" s="540"/>
      <c r="J259" s="518"/>
      <c r="K259" s="73"/>
      <c r="L259" s="537"/>
      <c r="M259" s="509"/>
      <c r="N259" s="509"/>
      <c r="O259" s="544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</row>
    <row r="260" spans="1:27">
      <c r="A260" s="73"/>
      <c r="B260" s="537"/>
      <c r="C260" s="514"/>
      <c r="D260" s="509"/>
      <c r="E260" s="524"/>
      <c r="F260" s="524"/>
      <c r="G260" s="524"/>
      <c r="H260" s="537"/>
      <c r="I260" s="509"/>
      <c r="J260" s="518"/>
      <c r="K260" s="73"/>
      <c r="L260" s="537"/>
      <c r="M260" s="509"/>
      <c r="N260" s="509"/>
      <c r="O260" s="54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</row>
    <row r="261" spans="1:27">
      <c r="A261" s="73"/>
      <c r="B261" s="537"/>
      <c r="C261" s="514"/>
      <c r="D261" s="509"/>
      <c r="E261" s="73"/>
      <c r="F261" s="524"/>
      <c r="G261" s="73"/>
      <c r="H261" s="537"/>
      <c r="I261" s="509"/>
      <c r="J261" s="545"/>
      <c r="K261" s="73"/>
      <c r="L261" s="509"/>
      <c r="M261" s="509"/>
      <c r="N261" s="509"/>
      <c r="O261" s="509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</row>
    <row r="262" spans="1:27">
      <c r="A262" s="73"/>
      <c r="B262" s="537"/>
      <c r="C262" s="514"/>
      <c r="D262" s="509"/>
      <c r="E262" s="73"/>
      <c r="F262" s="524"/>
      <c r="G262" s="73"/>
      <c r="H262" s="509"/>
      <c r="I262" s="509"/>
      <c r="J262" s="509"/>
      <c r="K262" s="73"/>
      <c r="L262" s="509"/>
      <c r="M262" s="509"/>
      <c r="N262" s="509"/>
      <c r="O262" s="509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</row>
    <row r="263" spans="1:27">
      <c r="A263" s="129"/>
      <c r="B263" s="538"/>
      <c r="C263" s="529"/>
      <c r="D263" s="539"/>
      <c r="E263" s="129"/>
      <c r="F263" s="546"/>
      <c r="G263" s="129"/>
      <c r="H263" s="509"/>
      <c r="I263" s="509"/>
      <c r="J263" s="509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</row>
    <row r="264" spans="1:27">
      <c r="A264" s="73"/>
      <c r="B264" s="537"/>
      <c r="C264" s="514"/>
      <c r="D264" s="509"/>
      <c r="E264" s="524"/>
      <c r="F264" s="524"/>
      <c r="G264" s="524"/>
      <c r="H264" s="509"/>
      <c r="I264" s="509"/>
      <c r="J264" s="509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</row>
    <row r="265" spans="1:27">
      <c r="A265" s="129"/>
      <c r="B265" s="547"/>
      <c r="C265" s="529"/>
      <c r="D265" s="539"/>
      <c r="E265" s="129"/>
      <c r="F265" s="546"/>
      <c r="G265" s="129"/>
      <c r="H265" s="507"/>
      <c r="I265" s="508"/>
      <c r="J265" s="508"/>
      <c r="K265" s="508"/>
      <c r="L265" s="508"/>
      <c r="M265" s="508"/>
      <c r="N265" s="508"/>
      <c r="O265" s="508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</row>
    <row r="266" spans="1:27">
      <c r="A266" s="129"/>
      <c r="B266" s="538"/>
      <c r="C266" s="529"/>
      <c r="D266" s="539"/>
      <c r="E266" s="129"/>
      <c r="F266" s="546"/>
      <c r="G266" s="129"/>
      <c r="H266" s="73"/>
      <c r="I266" s="73"/>
      <c r="J266" s="73"/>
      <c r="K266" s="73"/>
      <c r="L266" s="73"/>
      <c r="M266" s="73"/>
      <c r="N266" s="73"/>
      <c r="O266" s="73"/>
      <c r="P266" s="73"/>
    </row>
    <row r="267" spans="1:27">
      <c r="A267" s="129"/>
      <c r="B267" s="547"/>
      <c r="C267" s="529"/>
      <c r="D267" s="539"/>
      <c r="E267" s="530"/>
      <c r="F267" s="546"/>
      <c r="G267" s="530"/>
      <c r="H267" s="73"/>
      <c r="I267" s="509"/>
      <c r="J267" s="509"/>
      <c r="K267" s="252"/>
      <c r="L267" s="548"/>
      <c r="M267" s="548"/>
      <c r="N267" s="548"/>
      <c r="O267" s="73"/>
      <c r="P267" s="73"/>
    </row>
    <row r="268" spans="1:27">
      <c r="A268" s="129"/>
      <c r="B268" s="538"/>
      <c r="C268" s="529"/>
      <c r="D268" s="539"/>
      <c r="E268" s="129"/>
      <c r="F268" s="546"/>
      <c r="G268" s="129"/>
      <c r="H268" s="548"/>
      <c r="I268" s="548"/>
      <c r="J268" s="548"/>
      <c r="K268" s="252"/>
      <c r="L268" s="548"/>
      <c r="M268" s="548"/>
      <c r="N268" s="548"/>
      <c r="O268" s="73"/>
      <c r="P268" s="73"/>
    </row>
    <row r="269" spans="1:27">
      <c r="A269" s="129"/>
      <c r="B269" s="547"/>
      <c r="C269" s="529"/>
      <c r="D269" s="539"/>
      <c r="E269" s="546"/>
      <c r="F269" s="546"/>
      <c r="G269" s="546"/>
      <c r="H269" s="537"/>
      <c r="I269" s="73"/>
      <c r="J269" s="73"/>
      <c r="K269" s="509"/>
      <c r="L269" s="520"/>
      <c r="M269" s="509"/>
      <c r="N269" s="509"/>
      <c r="O269" s="509"/>
      <c r="P269" s="73"/>
    </row>
    <row r="270" spans="1:27">
      <c r="A270" s="129"/>
      <c r="B270" s="538"/>
      <c r="C270" s="529"/>
      <c r="D270" s="539"/>
      <c r="E270" s="129"/>
      <c r="F270" s="549"/>
      <c r="G270" s="129"/>
      <c r="H270" s="509"/>
      <c r="I270" s="509"/>
      <c r="J270" s="509"/>
      <c r="K270" s="509"/>
      <c r="L270" s="509"/>
      <c r="M270" s="509"/>
      <c r="N270" s="509"/>
      <c r="O270" s="509"/>
      <c r="P270" s="73"/>
    </row>
    <row r="271" spans="1:27">
      <c r="A271" s="129"/>
      <c r="B271" s="547"/>
      <c r="C271" s="529"/>
      <c r="D271" s="539"/>
      <c r="E271" s="530"/>
      <c r="F271" s="530"/>
      <c r="G271" s="254"/>
      <c r="H271" s="537"/>
      <c r="I271" s="73"/>
      <c r="J271" s="509"/>
      <c r="K271" s="509"/>
      <c r="L271" s="537"/>
      <c r="M271" s="548"/>
      <c r="N271" s="548"/>
      <c r="O271" s="73"/>
      <c r="P271" s="73"/>
    </row>
    <row r="272" spans="1:27">
      <c r="A272" s="10"/>
      <c r="B272" s="10"/>
      <c r="C272" s="503"/>
      <c r="D272" s="10"/>
      <c r="E272" s="10"/>
      <c r="F272" s="10"/>
      <c r="G272" s="73"/>
      <c r="H272" s="509"/>
      <c r="I272" s="509"/>
      <c r="J272" s="509"/>
      <c r="K272" s="509"/>
      <c r="L272" s="509"/>
      <c r="M272" s="509"/>
      <c r="N272" s="509"/>
      <c r="O272" s="509"/>
      <c r="P272" s="73"/>
    </row>
    <row r="273" spans="1:27">
      <c r="A273" s="10"/>
      <c r="B273" s="10"/>
      <c r="C273" s="504"/>
      <c r="D273" s="10"/>
      <c r="E273" s="10"/>
      <c r="F273" s="10"/>
      <c r="G273" s="10"/>
      <c r="H273" s="29"/>
      <c r="I273" s="505"/>
      <c r="J273" s="506"/>
      <c r="K273"/>
      <c r="L273"/>
      <c r="M273"/>
      <c r="N273"/>
      <c r="O273"/>
    </row>
    <row r="275" spans="1:27" s="551" customFormat="1">
      <c r="A275" s="550"/>
      <c r="B275" s="550"/>
      <c r="C275" s="550"/>
      <c r="D275" s="550"/>
      <c r="F275" s="552"/>
      <c r="H275" s="552"/>
      <c r="J275"/>
      <c r="L275" s="552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</sheetData>
  <mergeCells count="245">
    <mergeCell ref="N228:O228"/>
    <mergeCell ref="N222:O222"/>
    <mergeCell ref="N223:O223"/>
    <mergeCell ref="N224:O224"/>
    <mergeCell ref="N225:O225"/>
    <mergeCell ref="N226:O226"/>
    <mergeCell ref="N227:O227"/>
    <mergeCell ref="N213:O213"/>
    <mergeCell ref="N214:O214"/>
    <mergeCell ref="N215:O215"/>
    <mergeCell ref="N216:O216"/>
    <mergeCell ref="N217:O217"/>
    <mergeCell ref="N218:O218"/>
    <mergeCell ref="A203:B203"/>
    <mergeCell ref="N203:O203"/>
    <mergeCell ref="A204:B204"/>
    <mergeCell ref="N204:O204"/>
    <mergeCell ref="A205:E205"/>
    <mergeCell ref="A206:B206"/>
    <mergeCell ref="N206:O206"/>
    <mergeCell ref="N198:O198"/>
    <mergeCell ref="N199:O199"/>
    <mergeCell ref="A200:E200"/>
    <mergeCell ref="N200:O200"/>
    <mergeCell ref="N201:O201"/>
    <mergeCell ref="A202:E202"/>
    <mergeCell ref="N202:O202"/>
    <mergeCell ref="A195:E195"/>
    <mergeCell ref="N195:O195"/>
    <mergeCell ref="A196:B196"/>
    <mergeCell ref="N196:O196"/>
    <mergeCell ref="A197:B197"/>
    <mergeCell ref="N197:O197"/>
    <mergeCell ref="A192:B192"/>
    <mergeCell ref="N192:O192"/>
    <mergeCell ref="A193:B193"/>
    <mergeCell ref="N193:O193"/>
    <mergeCell ref="A194:B194"/>
    <mergeCell ref="N194:O194"/>
    <mergeCell ref="A189:B189"/>
    <mergeCell ref="N189:O189"/>
    <mergeCell ref="A190:E190"/>
    <mergeCell ref="N190:O190"/>
    <mergeCell ref="A191:B191"/>
    <mergeCell ref="N191:O191"/>
    <mergeCell ref="A186:B186"/>
    <mergeCell ref="N186:O186"/>
    <mergeCell ref="A187:E187"/>
    <mergeCell ref="N187:O187"/>
    <mergeCell ref="A188:B188"/>
    <mergeCell ref="N188:O188"/>
    <mergeCell ref="A183:B183"/>
    <mergeCell ref="N183:O183"/>
    <mergeCell ref="A184:B184"/>
    <mergeCell ref="N184:O184"/>
    <mergeCell ref="A185:B185"/>
    <mergeCell ref="N185:O185"/>
    <mergeCell ref="A177:B177"/>
    <mergeCell ref="N177:O177"/>
    <mergeCell ref="A181:B181"/>
    <mergeCell ref="N181:O181"/>
    <mergeCell ref="A182:B182"/>
    <mergeCell ref="N182:O182"/>
    <mergeCell ref="N170:O170"/>
    <mergeCell ref="N171:O171"/>
    <mergeCell ref="N172:O172"/>
    <mergeCell ref="N173:O173"/>
    <mergeCell ref="N174:O174"/>
    <mergeCell ref="A175:E175"/>
    <mergeCell ref="N175:O175"/>
    <mergeCell ref="N164:O164"/>
    <mergeCell ref="N165:O165"/>
    <mergeCell ref="N166:O166"/>
    <mergeCell ref="N167:O167"/>
    <mergeCell ref="N168:O168"/>
    <mergeCell ref="N169:O169"/>
    <mergeCell ref="N158:O158"/>
    <mergeCell ref="N159:O159"/>
    <mergeCell ref="N160:O160"/>
    <mergeCell ref="N161:O161"/>
    <mergeCell ref="N162:O162"/>
    <mergeCell ref="N163:O163"/>
    <mergeCell ref="N152:O152"/>
    <mergeCell ref="N153:O153"/>
    <mergeCell ref="N154:O154"/>
    <mergeCell ref="N155:O155"/>
    <mergeCell ref="N156:O156"/>
    <mergeCell ref="N157:O157"/>
    <mergeCell ref="N146:O146"/>
    <mergeCell ref="N147:O147"/>
    <mergeCell ref="N148:O148"/>
    <mergeCell ref="N149:O149"/>
    <mergeCell ref="N150:O150"/>
    <mergeCell ref="N151:O151"/>
    <mergeCell ref="N140:O140"/>
    <mergeCell ref="N141:O141"/>
    <mergeCell ref="N142:O142"/>
    <mergeCell ref="N143:O143"/>
    <mergeCell ref="N144:O144"/>
    <mergeCell ref="N145:O145"/>
    <mergeCell ref="N134:O134"/>
    <mergeCell ref="N135:O135"/>
    <mergeCell ref="N136:O136"/>
    <mergeCell ref="N137:O137"/>
    <mergeCell ref="N138:O138"/>
    <mergeCell ref="N139:O139"/>
    <mergeCell ref="N128:O128"/>
    <mergeCell ref="N129:O129"/>
    <mergeCell ref="N130:O130"/>
    <mergeCell ref="N131:O131"/>
    <mergeCell ref="N132:O132"/>
    <mergeCell ref="N133:O133"/>
    <mergeCell ref="N122:O122"/>
    <mergeCell ref="N123:O123"/>
    <mergeCell ref="N124:O124"/>
    <mergeCell ref="N125:O125"/>
    <mergeCell ref="N126:O126"/>
    <mergeCell ref="N127:O127"/>
    <mergeCell ref="N116:O116"/>
    <mergeCell ref="N117:O117"/>
    <mergeCell ref="N118:O118"/>
    <mergeCell ref="N119:O119"/>
    <mergeCell ref="N120:O120"/>
    <mergeCell ref="N121:O121"/>
    <mergeCell ref="N110:O110"/>
    <mergeCell ref="N111:O111"/>
    <mergeCell ref="N112:O112"/>
    <mergeCell ref="N113:O113"/>
    <mergeCell ref="N114:O114"/>
    <mergeCell ref="N115:O115"/>
    <mergeCell ref="N104:O104"/>
    <mergeCell ref="N105:O105"/>
    <mergeCell ref="N106:O106"/>
    <mergeCell ref="N107:O107"/>
    <mergeCell ref="N108:O108"/>
    <mergeCell ref="N109:O109"/>
    <mergeCell ref="N98:O98"/>
    <mergeCell ref="N99:O99"/>
    <mergeCell ref="N100:O100"/>
    <mergeCell ref="N101:O101"/>
    <mergeCell ref="N102:O102"/>
    <mergeCell ref="N103:O103"/>
    <mergeCell ref="T92:U92"/>
    <mergeCell ref="N93:O93"/>
    <mergeCell ref="N94:O94"/>
    <mergeCell ref="N95:O95"/>
    <mergeCell ref="N96:O96"/>
    <mergeCell ref="N97:O97"/>
    <mergeCell ref="N88:O88"/>
    <mergeCell ref="N89:O89"/>
    <mergeCell ref="A90:E90"/>
    <mergeCell ref="N90:O90"/>
    <mergeCell ref="Q90:R90"/>
    <mergeCell ref="A92:B92"/>
    <mergeCell ref="N92:O92"/>
    <mergeCell ref="N82:O82"/>
    <mergeCell ref="N83:O83"/>
    <mergeCell ref="N84:O84"/>
    <mergeCell ref="N85:O85"/>
    <mergeCell ref="N86:O86"/>
    <mergeCell ref="N87:O87"/>
    <mergeCell ref="N76:O76"/>
    <mergeCell ref="N77:O77"/>
    <mergeCell ref="N78:O78"/>
    <mergeCell ref="N79:O79"/>
    <mergeCell ref="N80:O80"/>
    <mergeCell ref="N81:O81"/>
    <mergeCell ref="N70:O70"/>
    <mergeCell ref="N71:O71"/>
    <mergeCell ref="N72:O72"/>
    <mergeCell ref="N73:O73"/>
    <mergeCell ref="N74:O74"/>
    <mergeCell ref="N75:O75"/>
    <mergeCell ref="N64:O64"/>
    <mergeCell ref="N65:O65"/>
    <mergeCell ref="N66:O66"/>
    <mergeCell ref="N67:O67"/>
    <mergeCell ref="N68:O68"/>
    <mergeCell ref="N69:O69"/>
    <mergeCell ref="N58:O58"/>
    <mergeCell ref="N59:O59"/>
    <mergeCell ref="N60:O60"/>
    <mergeCell ref="N61:O61"/>
    <mergeCell ref="N62:O62"/>
    <mergeCell ref="N63:O63"/>
    <mergeCell ref="N52:O52"/>
    <mergeCell ref="N53:O53"/>
    <mergeCell ref="N54:O54"/>
    <mergeCell ref="N55:O55"/>
    <mergeCell ref="N56:O56"/>
    <mergeCell ref="N57:O57"/>
    <mergeCell ref="N46:O46"/>
    <mergeCell ref="N47:O47"/>
    <mergeCell ref="N48:O48"/>
    <mergeCell ref="N49:O49"/>
    <mergeCell ref="N50:O50"/>
    <mergeCell ref="N51:O51"/>
    <mergeCell ref="N40:O40"/>
    <mergeCell ref="N41:O41"/>
    <mergeCell ref="N42:O42"/>
    <mergeCell ref="N43:O43"/>
    <mergeCell ref="N44:O44"/>
    <mergeCell ref="N45:O45"/>
    <mergeCell ref="N34:O34"/>
    <mergeCell ref="N35:O35"/>
    <mergeCell ref="N36:O36"/>
    <mergeCell ref="N37:O37"/>
    <mergeCell ref="N38:O38"/>
    <mergeCell ref="N39:O39"/>
    <mergeCell ref="N28:O28"/>
    <mergeCell ref="N29:O29"/>
    <mergeCell ref="N30:O30"/>
    <mergeCell ref="N31:O31"/>
    <mergeCell ref="N32:O32"/>
    <mergeCell ref="N33:O33"/>
    <mergeCell ref="N22:O22"/>
    <mergeCell ref="N23:O23"/>
    <mergeCell ref="N24:O24"/>
    <mergeCell ref="N25:O25"/>
    <mergeCell ref="N26:O26"/>
    <mergeCell ref="N27:O27"/>
    <mergeCell ref="N16:O16"/>
    <mergeCell ref="N17:O17"/>
    <mergeCell ref="N18:O18"/>
    <mergeCell ref="N19:O19"/>
    <mergeCell ref="N20:O20"/>
    <mergeCell ref="N21:O21"/>
    <mergeCell ref="N10:O10"/>
    <mergeCell ref="N11:O11"/>
    <mergeCell ref="N12:O12"/>
    <mergeCell ref="N13:O13"/>
    <mergeCell ref="N14:O14"/>
    <mergeCell ref="N15:O15"/>
    <mergeCell ref="Z6:AA6"/>
    <mergeCell ref="N7:O7"/>
    <mergeCell ref="X7:Y7"/>
    <mergeCell ref="Z7:AA7"/>
    <mergeCell ref="N8:O8"/>
    <mergeCell ref="N9:O9"/>
    <mergeCell ref="K2:L2"/>
    <mergeCell ref="M3:O3"/>
    <mergeCell ref="A5:B5"/>
    <mergeCell ref="N5:O5"/>
    <mergeCell ref="N6:O6"/>
    <mergeCell ref="X6:Y6"/>
  </mergeCells>
  <printOptions horizontalCentered="1" verticalCentered="1"/>
  <pageMargins left="0.35" right="0.35" top="0.35" bottom="0.6" header="0.5" footer="0.25"/>
  <pageSetup scale="85" fitToWidth="0" fitToHeight="0" orientation="portrait" r:id="rId1"/>
  <headerFooter scaleWithDoc="0"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Reconciling</vt:lpstr>
      <vt:lpstr>Reconciling!Print_Area</vt:lpstr>
      <vt:lpstr>Reconciling!Sch_I_Full</vt:lpstr>
      <vt:lpstr>Reconciling!Sch_I_Recon</vt:lpstr>
      <vt:lpstr>Reconciling!Sch_I_Regular</vt:lpstr>
      <vt:lpstr>Reconciling!Sch_II_Full</vt:lpstr>
      <vt:lpstr>Reconciling!Sch_II_Recon</vt:lpstr>
      <vt:lpstr>Reconciling!Sch_II_Regular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ArdK</dc:creator>
  <cp:lastModifiedBy>ArdK</cp:lastModifiedBy>
  <cp:lastPrinted>2010-11-30T23:29:39Z</cp:lastPrinted>
  <dcterms:created xsi:type="dcterms:W3CDTF">2010-11-30T23:18:44Z</dcterms:created>
  <dcterms:modified xsi:type="dcterms:W3CDTF">2010-11-30T23:29:41Z</dcterms:modified>
</cp:coreProperties>
</file>