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8280" yWindow="120" windowWidth="12120" windowHeight="7740" tabRatio="888" activeTab="1"/>
  </bookViews>
  <sheets>
    <sheet name="Project Summary" sheetId="1" r:id="rId1"/>
    <sheet name="Services Detail" sheetId="2" r:id="rId2"/>
  </sheets>
  <definedNames>
    <definedName name="_xlnm.Print_Area" localSheetId="0">'Project Summary'!$A$1:$M$43</definedName>
    <definedName name="_xlnm.Print_Area" localSheetId="1">'Services Detail'!$A$1:$N$48</definedName>
  </definedNames>
  <calcPr calcId="144525"/>
</workbook>
</file>

<file path=xl/calcChain.xml><?xml version="1.0" encoding="utf-8"?>
<calcChain xmlns="http://schemas.openxmlformats.org/spreadsheetml/2006/main">
  <c r="G5" i="2" l="1"/>
  <c r="G7" i="2"/>
  <c r="E59" i="2"/>
  <c r="G20" i="2"/>
  <c r="G21" i="2"/>
  <c r="G22" i="2"/>
  <c r="G23" i="2"/>
  <c r="G24" i="2"/>
  <c r="G19" i="2"/>
  <c r="G13" i="2"/>
  <c r="G14" i="2"/>
  <c r="G15" i="2"/>
  <c r="G16" i="2"/>
  <c r="G17" i="2"/>
  <c r="G12" i="2"/>
  <c r="G47" i="2" s="1"/>
  <c r="G6" i="2"/>
  <c r="G46" i="2" s="1"/>
  <c r="D13" i="2"/>
  <c r="D14" i="2"/>
  <c r="D15" i="2"/>
  <c r="D16" i="2"/>
  <c r="D17" i="2"/>
  <c r="B23" i="1"/>
  <c r="F5" i="2"/>
  <c r="E56" i="2"/>
  <c r="K25" i="1"/>
  <c r="M19" i="1"/>
  <c r="F6" i="2"/>
  <c r="F56" i="2"/>
  <c r="M25" i="1"/>
  <c r="M55" i="2"/>
  <c r="M59" i="2"/>
  <c r="K28" i="1" s="1"/>
  <c r="E60" i="2"/>
  <c r="M60" i="2"/>
  <c r="E58" i="2"/>
  <c r="E57" i="2"/>
  <c r="M57" i="2"/>
  <c r="K26" i="1" s="1"/>
  <c r="E61" i="2"/>
  <c r="M61" i="2"/>
  <c r="K30" i="1" s="1"/>
  <c r="E63" i="2"/>
  <c r="M63" i="2"/>
  <c r="K32" i="1"/>
  <c r="J35" i="1"/>
  <c r="F28" i="2"/>
  <c r="D28" i="2"/>
  <c r="K59" i="2"/>
  <c r="K60" i="2"/>
  <c r="K61" i="2"/>
  <c r="K62" i="2"/>
  <c r="K63" i="2"/>
  <c r="K55" i="2"/>
  <c r="K65" i="2" s="1"/>
  <c r="N7" i="2"/>
  <c r="N57" i="2"/>
  <c r="F7" i="2"/>
  <c r="F57" i="2"/>
  <c r="N13" i="2"/>
  <c r="N20" i="2"/>
  <c r="N27" i="2"/>
  <c r="N60" i="2" s="1"/>
  <c r="M29" i="1" s="1"/>
  <c r="N34" i="2"/>
  <c r="N24" i="2"/>
  <c r="N17" i="2"/>
  <c r="N31" i="2"/>
  <c r="N38" i="2"/>
  <c r="N63" i="2"/>
  <c r="M62" i="2"/>
  <c r="N16" i="2"/>
  <c r="N23" i="2"/>
  <c r="N30" i="2"/>
  <c r="N37" i="2"/>
  <c r="N62" i="2"/>
  <c r="N15" i="2"/>
  <c r="N22" i="2"/>
  <c r="N29" i="2"/>
  <c r="N61" i="2" s="1"/>
  <c r="M30" i="1" s="1"/>
  <c r="N36" i="2"/>
  <c r="L13" i="2"/>
  <c r="L20" i="2"/>
  <c r="L27" i="2"/>
  <c r="L60" i="2" s="1"/>
  <c r="L34" i="2"/>
  <c r="N12" i="2"/>
  <c r="N19" i="2"/>
  <c r="N26" i="2"/>
  <c r="N59" i="2" s="1"/>
  <c r="M28" i="1" s="1"/>
  <c r="N33" i="2"/>
  <c r="L12" i="2"/>
  <c r="L19" i="2"/>
  <c r="L26" i="2"/>
  <c r="L59" i="2" s="1"/>
  <c r="L33" i="2"/>
  <c r="L15" i="2"/>
  <c r="L22" i="2"/>
  <c r="L29" i="2"/>
  <c r="L36" i="2"/>
  <c r="L61" i="2"/>
  <c r="L16" i="2"/>
  <c r="L23" i="2"/>
  <c r="L30" i="2"/>
  <c r="L37" i="2"/>
  <c r="L62" i="2"/>
  <c r="L17" i="2"/>
  <c r="L24" i="2"/>
  <c r="L31" i="2"/>
  <c r="L38" i="2"/>
  <c r="L63" i="2"/>
  <c r="L5" i="2"/>
  <c r="L55" i="2"/>
  <c r="M58" i="2"/>
  <c r="K58" i="2"/>
  <c r="L7" i="2"/>
  <c r="L57" i="2"/>
  <c r="E48" i="2"/>
  <c r="E50" i="2" s="1"/>
  <c r="N28" i="2"/>
  <c r="L28" i="2"/>
  <c r="N21" i="2"/>
  <c r="L21" i="2"/>
  <c r="L14" i="2"/>
  <c r="L58" i="2" s="1"/>
  <c r="L65" i="2" s="1"/>
  <c r="N14" i="2"/>
  <c r="N58" i="2" s="1"/>
  <c r="F17" i="2"/>
  <c r="F24" i="2"/>
  <c r="F31" i="2"/>
  <c r="F38" i="2"/>
  <c r="F45" i="2"/>
  <c r="D24" i="2"/>
  <c r="D31" i="2"/>
  <c r="D38" i="2"/>
  <c r="D63" i="2" s="1"/>
  <c r="D45" i="2"/>
  <c r="F16" i="2"/>
  <c r="F23" i="2"/>
  <c r="F30" i="2"/>
  <c r="F37" i="2"/>
  <c r="F44" i="2"/>
  <c r="E62" i="2"/>
  <c r="D23" i="2"/>
  <c r="D30" i="2"/>
  <c r="D37" i="2"/>
  <c r="D62" i="2" s="1"/>
  <c r="D44" i="2"/>
  <c r="C62" i="2"/>
  <c r="F15" i="2"/>
  <c r="F29" i="2"/>
  <c r="F36" i="2"/>
  <c r="F43" i="2"/>
  <c r="F22" i="2"/>
  <c r="D22" i="2"/>
  <c r="D29" i="2"/>
  <c r="D36" i="2"/>
  <c r="D43" i="2"/>
  <c r="D61" i="2" s="1"/>
  <c r="C61" i="2"/>
  <c r="F12" i="2"/>
  <c r="F19" i="2"/>
  <c r="F26" i="2"/>
  <c r="F33" i="2"/>
  <c r="F40" i="2"/>
  <c r="D12" i="2"/>
  <c r="D19" i="2"/>
  <c r="D26" i="2"/>
  <c r="D33" i="2"/>
  <c r="D40" i="2"/>
  <c r="C59" i="2"/>
  <c r="F13" i="2"/>
  <c r="N5" i="2"/>
  <c r="N48" i="2" s="1"/>
  <c r="N55" i="2"/>
  <c r="F20" i="2"/>
  <c r="F27" i="2"/>
  <c r="F34" i="2"/>
  <c r="F41" i="2"/>
  <c r="F8" i="2"/>
  <c r="F58" i="2"/>
  <c r="K57" i="2"/>
  <c r="D5" i="2"/>
  <c r="D55" i="2"/>
  <c r="C55" i="2"/>
  <c r="C63" i="2"/>
  <c r="D20" i="2"/>
  <c r="D27" i="2"/>
  <c r="D34" i="2"/>
  <c r="D60" i="2" s="1"/>
  <c r="D64" i="2" s="1"/>
  <c r="D68" i="2" s="1"/>
  <c r="D41" i="2"/>
  <c r="C60" i="2"/>
  <c r="C57" i="2"/>
  <c r="C58" i="2"/>
  <c r="C56" i="2"/>
  <c r="C64" i="2" s="1"/>
  <c r="D8" i="2"/>
  <c r="D58" i="2"/>
  <c r="D7" i="2"/>
  <c r="D57" i="2"/>
  <c r="D6" i="2"/>
  <c r="D56" i="2"/>
  <c r="N35" i="2"/>
  <c r="M48" i="2"/>
  <c r="L35" i="2"/>
  <c r="L48" i="2"/>
  <c r="F42" i="2"/>
  <c r="F35" i="2"/>
  <c r="F21" i="2"/>
  <c r="F14" i="2"/>
  <c r="D21" i="2"/>
  <c r="D35" i="2"/>
  <c r="D42" i="2"/>
  <c r="K48" i="2"/>
  <c r="C48" i="2"/>
  <c r="A48" i="1"/>
  <c r="E55" i="2"/>
  <c r="K24" i="1"/>
  <c r="F55" i="2"/>
  <c r="M24" i="1"/>
  <c r="F62" i="2"/>
  <c r="M31" i="1"/>
  <c r="F60" i="2"/>
  <c r="E64" i="2"/>
  <c r="F61" i="2"/>
  <c r="K29" i="1"/>
  <c r="K27" i="1"/>
  <c r="N64" i="2"/>
  <c r="M65" i="2"/>
  <c r="D59" i="2"/>
  <c r="D48" i="2"/>
  <c r="F63" i="2"/>
  <c r="M32" i="1"/>
  <c r="F48" i="2"/>
  <c r="F59" i="2"/>
  <c r="M26" i="1"/>
  <c r="F64" i="2"/>
  <c r="L35" i="1"/>
  <c r="L36" i="1"/>
  <c r="M40" i="1"/>
  <c r="M27" i="1" l="1"/>
  <c r="N65" i="2"/>
  <c r="F68" i="2" s="1"/>
  <c r="F69" i="2" s="1"/>
  <c r="M41" i="1"/>
  <c r="K35" i="1"/>
  <c r="M35" i="1"/>
</calcChain>
</file>

<file path=xl/sharedStrings.xml><?xml version="1.0" encoding="utf-8"?>
<sst xmlns="http://schemas.openxmlformats.org/spreadsheetml/2006/main" count="217" uniqueCount="114">
  <si>
    <t>Last Updated:</t>
  </si>
  <si>
    <t>Original</t>
  </si>
  <si>
    <t>Rate</t>
  </si>
  <si>
    <t>Hours</t>
  </si>
  <si>
    <t>Cost</t>
  </si>
  <si>
    <t>Project Management</t>
  </si>
  <si>
    <t>Customization</t>
  </si>
  <si>
    <t>Courts</t>
  </si>
  <si>
    <t>Probate &amp; Mental Health (CC)</t>
  </si>
  <si>
    <t>Fit Analysis</t>
  </si>
  <si>
    <t>Data Conversion</t>
  </si>
  <si>
    <t>Interfaces</t>
  </si>
  <si>
    <t>Configuration &amp; Consulting</t>
  </si>
  <si>
    <t>Training</t>
  </si>
  <si>
    <t>Go-Live Assistance</t>
  </si>
  <si>
    <t>Civil &amp; Family (CC &amp; DC)</t>
  </si>
  <si>
    <t>Criminal (CC &amp; DC)</t>
  </si>
  <si>
    <t>Justice of the Peace</t>
  </si>
  <si>
    <t>Prosecutor</t>
  </si>
  <si>
    <t>Additional Products</t>
  </si>
  <si>
    <t>Jail Management</t>
  </si>
  <si>
    <t>Law Enforcement / RMS</t>
  </si>
  <si>
    <t>Probation</t>
  </si>
  <si>
    <t>Hot Checks</t>
  </si>
  <si>
    <t>Summary</t>
  </si>
  <si>
    <t>CUC Products</t>
  </si>
  <si>
    <t>Budget Letter Date:</t>
  </si>
  <si>
    <t>Tyler Technologies Contact:</t>
  </si>
  <si>
    <t>Tyler Technologies</t>
  </si>
  <si>
    <t>Plano, Texas 75093</t>
  </si>
  <si>
    <t>972/713-3770</t>
  </si>
  <si>
    <t>Texas Conference of Urban Counties</t>
  </si>
  <si>
    <t>Participating Member County :</t>
  </si>
  <si>
    <t>Case Management</t>
  </si>
  <si>
    <t>Probate &amp; Mental Health</t>
  </si>
  <si>
    <t>Civil &amp; Family</t>
  </si>
  <si>
    <t>Criminal</t>
  </si>
  <si>
    <t>Law Enforcement/RMS</t>
  </si>
  <si>
    <t>Community Supervision</t>
  </si>
  <si>
    <t>Yes</t>
  </si>
  <si>
    <t>No</t>
  </si>
  <si>
    <t>CUC Enterprise License</t>
  </si>
  <si>
    <t>Services Totals</t>
  </si>
  <si>
    <t>Total Services - Additional Products</t>
  </si>
  <si>
    <t>License Fee</t>
  </si>
  <si>
    <t>Major Assumptions</t>
  </si>
  <si>
    <t>Expected Project Duration</t>
  </si>
  <si>
    <t>Months</t>
  </si>
  <si>
    <t>Additional Products - County License</t>
  </si>
  <si>
    <t>Data Conversion Approaches</t>
  </si>
  <si>
    <t>Tyler to perform direct training to end-users</t>
  </si>
  <si>
    <t>CUC Enterprise Products:</t>
  </si>
  <si>
    <t>Additional Products:</t>
  </si>
  <si>
    <t>Total:</t>
  </si>
  <si>
    <t>Project Management dedication:</t>
  </si>
  <si>
    <t>Data Conversion Approach:</t>
  </si>
  <si>
    <t>Training Approach:</t>
  </si>
  <si>
    <t>Included In CUC
Enterprise
License</t>
  </si>
  <si>
    <t>Other Services</t>
  </si>
  <si>
    <t>Total Services - CUC Products</t>
  </si>
  <si>
    <t>6500 International Parkway, Suite 2000</t>
  </si>
  <si>
    <t>Implementation Plan</t>
  </si>
  <si>
    <t>Approach 1 - Standard conversion of TSG UNIX products</t>
  </si>
  <si>
    <t>Approach 3 - Client to perform data conversion with Tyler assistance</t>
  </si>
  <si>
    <t>Approach 2 - Standard data conversion by Tyler analysts</t>
  </si>
  <si>
    <t>Selected:</t>
  </si>
  <si>
    <t xml:space="preserve">Other/Additional Services </t>
  </si>
  <si>
    <t>days/trip.</t>
  </si>
  <si>
    <t>Total - Local County Licenses</t>
  </si>
  <si>
    <t>Travel Allowance Assumptions</t>
  </si>
  <si>
    <t>Air travel required?</t>
  </si>
  <si>
    <t>Overnight hotel required?</t>
  </si>
  <si>
    <t>est. days onsite.</t>
  </si>
  <si>
    <t>est. trips.</t>
  </si>
  <si>
    <t>Software Licenses</t>
  </si>
  <si>
    <t>Implementation Services</t>
  </si>
  <si>
    <t>Total Software License &amp; Implementation Services</t>
  </si>
  <si>
    <t>*See Assumptions Detail for more information</t>
  </si>
  <si>
    <t>Travel Allowance Budget</t>
  </si>
  <si>
    <t xml:space="preserve">Configuration &amp; Consulting </t>
  </si>
  <si>
    <t xml:space="preserve">Fit Analysis </t>
  </si>
  <si>
    <r>
      <t xml:space="preserve">Number of </t>
    </r>
    <r>
      <rPr>
        <b/>
        <sz val="10"/>
        <rFont val="Arial"/>
        <family val="2"/>
      </rPr>
      <t>Interfaces:</t>
    </r>
  </si>
  <si>
    <t>Interfaces*</t>
  </si>
  <si>
    <t>Accounts Manager</t>
  </si>
  <si>
    <t>Adjusted Hours</t>
  </si>
  <si>
    <t>Adjusted Cost</t>
  </si>
  <si>
    <t>Adjusted Hous</t>
  </si>
  <si>
    <t xml:space="preserve">Adjusted </t>
  </si>
  <si>
    <t>Orig Hrs</t>
  </si>
  <si>
    <t>Orig Cost</t>
  </si>
  <si>
    <t>Adj. Hrs</t>
  </si>
  <si>
    <t>Adj. Cost</t>
  </si>
  <si>
    <t xml:space="preserve">   Fit Analysis</t>
  </si>
  <si>
    <t xml:space="preserve">   Data Conversion</t>
  </si>
  <si>
    <t xml:space="preserve">   Interfaces</t>
  </si>
  <si>
    <t xml:space="preserve">  Configuration &amp; Consulting</t>
  </si>
  <si>
    <t xml:space="preserve">  Training</t>
  </si>
  <si>
    <t xml:space="preserve">  Go-Live Assistance</t>
  </si>
  <si>
    <t>Training - CC</t>
  </si>
  <si>
    <t xml:space="preserve">TOTALS BELOW </t>
  </si>
  <si>
    <t xml:space="preserve">Training </t>
  </si>
  <si>
    <t>prev</t>
  </si>
  <si>
    <t>Adjusted</t>
  </si>
  <si>
    <t>included</t>
  </si>
  <si>
    <t>N/A</t>
  </si>
  <si>
    <t xml:space="preserve">Hidalgo Phase I Civil </t>
  </si>
  <si>
    <t>Hidalgo County Phase I</t>
  </si>
  <si>
    <t>Steve Moerbe</t>
  </si>
  <si>
    <t>Steve.Moerbe@TylerTech.com</t>
  </si>
  <si>
    <t>Amend #3 Hours</t>
  </si>
  <si>
    <t>Amend #3 Cost</t>
  </si>
  <si>
    <t>Phase I Implementation Plan- Services Detail</t>
  </si>
  <si>
    <t>Amm 4</t>
  </si>
  <si>
    <t>Diff 3v4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</si>
</sst>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8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sz val="11"/>
      <name val="Arial"/>
      <family val="2"/>
    </font>
    <font>
      <i/>
      <sz val="10"/>
      <name val="Times New Roman"/>
      <family val="1"/>
    </font>
    <font>
      <b/>
      <sz val="11"/>
      <name val="Arial Narrow"/>
      <family val="2"/>
    </font>
    <font>
      <sz val="18"/>
      <name val="Arial Black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sz val="18"/>
      <color theme="7" tint="-0.249977111117893"/>
      <name val="Arial"/>
      <family val="2"/>
    </font>
    <font>
      <sz val="10"/>
      <color theme="7" tint="-0.249977111117893"/>
      <name val="Arial"/>
      <family val="2"/>
    </font>
    <font>
      <b/>
      <sz val="10"/>
      <color theme="7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223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5" fillId="0" borderId="0" xfId="0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2"/>
    </xf>
    <xf numFmtId="0" fontId="0" fillId="0" borderId="0" xfId="0" applyAlignment="1">
      <alignment horizontal="right"/>
    </xf>
    <xf numFmtId="0" fontId="0" fillId="0" borderId="2" xfId="0" applyBorder="1"/>
    <xf numFmtId="0" fontId="3" fillId="0" borderId="0" xfId="0" applyFont="1" applyBorder="1" applyAlignment="1">
      <alignment horizontal="left" indent="1"/>
    </xf>
    <xf numFmtId="164" fontId="3" fillId="0" borderId="0" xfId="1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164" fontId="2" fillId="0" borderId="3" xfId="0" applyNumberFormat="1" applyFont="1" applyBorder="1" applyAlignment="1">
      <alignment horizontal="right"/>
    </xf>
    <xf numFmtId="0" fontId="6" fillId="0" borderId="0" xfId="0" applyFont="1"/>
    <xf numFmtId="164" fontId="2" fillId="0" borderId="0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0" fillId="0" borderId="4" xfId="0" applyBorder="1"/>
    <xf numFmtId="0" fontId="0" fillId="0" borderId="0" xfId="0" applyAlignment="1">
      <alignment horizontal="center"/>
    </xf>
    <xf numFmtId="0" fontId="2" fillId="0" borderId="0" xfId="0" applyFont="1" applyAlignment="1">
      <alignment vertical="top"/>
    </xf>
    <xf numFmtId="0" fontId="8" fillId="0" borderId="2" xfId="0" applyFont="1" applyBorder="1"/>
    <xf numFmtId="0" fontId="3" fillId="0" borderId="0" xfId="0" applyFont="1" applyAlignment="1">
      <alignment horizontal="left" indent="1"/>
    </xf>
    <xf numFmtId="0" fontId="0" fillId="0" borderId="1" xfId="0" applyBorder="1"/>
    <xf numFmtId="0" fontId="9" fillId="0" borderId="0" xfId="0" applyFont="1"/>
    <xf numFmtId="9" fontId="0" fillId="0" borderId="0" xfId="0" applyNumberFormat="1"/>
    <xf numFmtId="0" fontId="10" fillId="0" borderId="0" xfId="0" applyFont="1"/>
    <xf numFmtId="0" fontId="0" fillId="0" borderId="0" xfId="0" applyAlignment="1"/>
    <xf numFmtId="0" fontId="0" fillId="0" borderId="0" xfId="0" applyAlignment="1">
      <alignment horizontal="right" indent="1"/>
    </xf>
    <xf numFmtId="0" fontId="2" fillId="0" borderId="0" xfId="0" applyFont="1" applyAlignment="1">
      <alignment horizontal="right" indent="1"/>
    </xf>
    <xf numFmtId="0" fontId="0" fillId="0" borderId="6" xfId="0" applyBorder="1"/>
    <xf numFmtId="0" fontId="11" fillId="0" borderId="0" xfId="0" applyFont="1" applyAlignment="1">
      <alignment vertical="top"/>
    </xf>
    <xf numFmtId="0" fontId="12" fillId="0" borderId="0" xfId="0" applyFont="1" applyBorder="1"/>
    <xf numFmtId="0" fontId="2" fillId="0" borderId="0" xfId="0" applyFont="1" applyAlignment="1">
      <alignment horizontal="left" indent="2"/>
    </xf>
    <xf numFmtId="0" fontId="0" fillId="0" borderId="0" xfId="0" applyBorder="1"/>
    <xf numFmtId="0" fontId="6" fillId="0" borderId="0" xfId="0" applyFont="1" applyAlignment="1">
      <alignment horizontal="right"/>
    </xf>
    <xf numFmtId="0" fontId="1" fillId="0" borderId="0" xfId="0" applyFont="1"/>
    <xf numFmtId="164" fontId="0" fillId="0" borderId="0" xfId="0" applyNumberFormat="1"/>
    <xf numFmtId="0" fontId="8" fillId="0" borderId="4" xfId="0" applyNumberFormat="1" applyFont="1" applyBorder="1" applyAlignme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left" indent="1"/>
    </xf>
    <xf numFmtId="164" fontId="13" fillId="0" borderId="0" xfId="1" applyNumberFormat="1" applyFont="1"/>
    <xf numFmtId="164" fontId="14" fillId="0" borderId="1" xfId="0" applyNumberFormat="1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Alignment="1">
      <alignment horizontal="left" indent="4"/>
    </xf>
    <xf numFmtId="164" fontId="0" fillId="0" borderId="0" xfId="0" applyNumberFormat="1" applyBorder="1"/>
    <xf numFmtId="0" fontId="2" fillId="0" borderId="1" xfId="0" applyFont="1" applyBorder="1" applyAlignment="1">
      <alignment horizontal="left"/>
    </xf>
    <xf numFmtId="164" fontId="0" fillId="0" borderId="0" xfId="1" applyNumberFormat="1" applyFont="1"/>
    <xf numFmtId="164" fontId="0" fillId="0" borderId="2" xfId="1" applyNumberFormat="1" applyFont="1" applyBorder="1"/>
    <xf numFmtId="164" fontId="0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Border="1"/>
    <xf numFmtId="0" fontId="0" fillId="0" borderId="0" xfId="0" applyFill="1"/>
    <xf numFmtId="164" fontId="14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5" fillId="0" borderId="0" xfId="0" applyFont="1" applyFill="1"/>
    <xf numFmtId="0" fontId="2" fillId="0" borderId="0" xfId="0" applyFont="1" applyFill="1"/>
    <xf numFmtId="14" fontId="15" fillId="0" borderId="0" xfId="0" applyNumberFormat="1" applyFont="1"/>
    <xf numFmtId="0" fontId="2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7" fillId="0" borderId="0" xfId="0" applyFont="1" applyFill="1"/>
    <xf numFmtId="0" fontId="17" fillId="0" borderId="0" xfId="0" applyFont="1" applyFill="1" applyAlignment="1"/>
    <xf numFmtId="0" fontId="4" fillId="0" borderId="0" xfId="0" applyFont="1" applyAlignment="1">
      <alignment horizontal="right"/>
    </xf>
    <xf numFmtId="0" fontId="20" fillId="0" borderId="0" xfId="0" applyFont="1" applyAlignment="1">
      <alignment horizontal="right" indent="1"/>
    </xf>
    <xf numFmtId="0" fontId="1" fillId="0" borderId="0" xfId="0" applyFont="1" applyFill="1"/>
    <xf numFmtId="164" fontId="1" fillId="0" borderId="0" xfId="1" applyNumberFormat="1" applyFont="1" applyFill="1"/>
    <xf numFmtId="6" fontId="1" fillId="0" borderId="0" xfId="0" applyNumberFormat="1" applyFont="1" applyFill="1"/>
    <xf numFmtId="0" fontId="1" fillId="0" borderId="0" xfId="0" applyFont="1" applyFill="1" applyAlignment="1">
      <alignment horizontal="left" indent="1"/>
    </xf>
    <xf numFmtId="164" fontId="1" fillId="0" borderId="0" xfId="1" applyNumberFormat="1" applyFont="1" applyFill="1" applyAlignment="1">
      <alignment horizontal="left"/>
    </xf>
    <xf numFmtId="0" fontId="7" fillId="0" borderId="0" xfId="2" applyFill="1" applyAlignment="1" applyProtection="1"/>
    <xf numFmtId="43" fontId="5" fillId="0" borderId="0" xfId="1" applyFont="1" applyBorder="1" applyAlignment="1">
      <alignment horizontal="right"/>
    </xf>
    <xf numFmtId="43" fontId="17" fillId="0" borderId="0" xfId="1" applyFont="1" applyFill="1" applyAlignment="1">
      <alignment horizontal="right"/>
    </xf>
    <xf numFmtId="43" fontId="16" fillId="0" borderId="0" xfId="1" applyFont="1" applyFill="1" applyBorder="1" applyAlignment="1">
      <alignment horizontal="right"/>
    </xf>
    <xf numFmtId="43" fontId="16" fillId="0" borderId="0" xfId="1" applyFont="1" applyBorder="1" applyAlignment="1">
      <alignment horizontal="right"/>
    </xf>
    <xf numFmtId="43" fontId="0" fillId="0" borderId="0" xfId="1" applyFont="1"/>
    <xf numFmtId="43" fontId="0" fillId="0" borderId="0" xfId="1" applyFont="1" applyFill="1" applyAlignment="1">
      <alignment horizontal="right"/>
    </xf>
    <xf numFmtId="43" fontId="5" fillId="0" borderId="1" xfId="1" applyFont="1" applyBorder="1" applyAlignment="1">
      <alignment horizontal="right"/>
    </xf>
    <xf numFmtId="43" fontId="18" fillId="0" borderId="0" xfId="1" applyFont="1" applyFill="1" applyBorder="1" applyAlignment="1">
      <alignment horizontal="right"/>
    </xf>
    <xf numFmtId="43" fontId="19" fillId="0" borderId="0" xfId="1" applyFont="1" applyFill="1" applyAlignment="1">
      <alignment horizontal="right"/>
    </xf>
    <xf numFmtId="43" fontId="18" fillId="0" borderId="0" xfId="1" applyFont="1" applyBorder="1" applyAlignment="1">
      <alignment horizontal="right"/>
    </xf>
    <xf numFmtId="43" fontId="16" fillId="0" borderId="1" xfId="1" applyFont="1" applyBorder="1" applyAlignment="1">
      <alignment horizontal="right"/>
    </xf>
    <xf numFmtId="43" fontId="0" fillId="0" borderId="0" xfId="1" applyFont="1" applyAlignment="1">
      <alignment horizontal="right"/>
    </xf>
    <xf numFmtId="43" fontId="2" fillId="0" borderId="7" xfId="1" applyFont="1" applyBorder="1" applyAlignment="1">
      <alignment horizontal="right"/>
    </xf>
    <xf numFmtId="43" fontId="15" fillId="0" borderId="7" xfId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43" fontId="17" fillId="0" borderId="0" xfId="1" applyFont="1" applyFill="1"/>
    <xf numFmtId="43" fontId="0" fillId="0" borderId="0" xfId="1" applyFont="1" applyFill="1"/>
    <xf numFmtId="43" fontId="4" fillId="0" borderId="0" xfId="1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3" xfId="1" applyFont="1" applyFill="1" applyBorder="1" applyAlignment="1">
      <alignment horizontal="right"/>
    </xf>
    <xf numFmtId="0" fontId="6" fillId="6" borderId="0" xfId="0" applyFont="1" applyFill="1" applyProtection="1">
      <protection locked="0"/>
    </xf>
    <xf numFmtId="0" fontId="6" fillId="6" borderId="0" xfId="0" applyFont="1" applyFill="1" applyAlignment="1" applyProtection="1">
      <protection locked="0"/>
    </xf>
    <xf numFmtId="0" fontId="6" fillId="6" borderId="0" xfId="0" applyFont="1" applyFill="1" applyAlignment="1" applyProtection="1">
      <alignment horizontal="center"/>
      <protection locked="0"/>
    </xf>
    <xf numFmtId="43" fontId="6" fillId="0" borderId="0" xfId="1" applyFont="1" applyAlignme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 applyAlignment="1" applyProtection="1">
      <alignment horizontal="left" indent="1"/>
      <protection locked="0"/>
    </xf>
    <xf numFmtId="164" fontId="2" fillId="2" borderId="0" xfId="1" applyNumberFormat="1" applyFont="1" applyFill="1" applyAlignment="1" applyProtection="1">
      <alignment horizontal="left"/>
      <protection locked="0"/>
    </xf>
    <xf numFmtId="43" fontId="3" fillId="2" borderId="1" xfId="1" applyFont="1" applyFill="1" applyBorder="1" applyAlignment="1" applyProtection="1">
      <alignment horizontal="left"/>
      <protection locked="0"/>
    </xf>
    <xf numFmtId="43" fontId="3" fillId="2" borderId="0" xfId="1" applyFont="1" applyFill="1" applyBorder="1" applyAlignment="1" applyProtection="1">
      <alignment horizontal="left"/>
      <protection locked="0"/>
    </xf>
    <xf numFmtId="43" fontId="3" fillId="2" borderId="11" xfId="1" applyFont="1" applyFill="1" applyBorder="1" applyAlignment="1" applyProtection="1">
      <alignment horizontal="left"/>
      <protection locked="0"/>
    </xf>
    <xf numFmtId="43" fontId="2" fillId="2" borderId="0" xfId="1" applyFont="1" applyFill="1" applyAlignment="1" applyProtection="1">
      <alignment horizontal="left"/>
      <protection locked="0"/>
    </xf>
    <xf numFmtId="0" fontId="22" fillId="2" borderId="11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wrapText="1"/>
      <protection locked="0"/>
    </xf>
    <xf numFmtId="164" fontId="2" fillId="0" borderId="0" xfId="1" applyNumberFormat="1" applyFont="1" applyAlignment="1" applyProtection="1">
      <alignment wrapText="1"/>
      <protection locked="0"/>
    </xf>
    <xf numFmtId="43" fontId="2" fillId="0" borderId="1" xfId="1" applyFont="1" applyBorder="1" applyAlignment="1" applyProtection="1">
      <alignment horizontal="center" wrapText="1"/>
      <protection locked="0"/>
    </xf>
    <xf numFmtId="43" fontId="3" fillId="0" borderId="12" xfId="1" applyFont="1" applyFill="1" applyBorder="1" applyAlignment="1" applyProtection="1">
      <alignment horizontal="center" wrapText="1"/>
      <protection locked="0"/>
    </xf>
    <xf numFmtId="43" fontId="3" fillId="0" borderId="0" xfId="1" applyFont="1" applyFill="1" applyBorder="1" applyAlignment="1" applyProtection="1">
      <alignment horizontal="center" wrapText="1"/>
      <protection locked="0"/>
    </xf>
    <xf numFmtId="0" fontId="22" fillId="0" borderId="12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164" fontId="3" fillId="0" borderId="0" xfId="1" applyNumberFormat="1" applyFont="1" applyFill="1" applyBorder="1" applyAlignment="1" applyProtection="1">
      <alignment horizontal="center" wrapText="1"/>
      <protection locked="0"/>
    </xf>
    <xf numFmtId="0" fontId="2" fillId="4" borderId="0" xfId="0" applyFont="1" applyFill="1" applyProtection="1">
      <protection locked="0"/>
    </xf>
    <xf numFmtId="164" fontId="0" fillId="4" borderId="0" xfId="1" applyNumberFormat="1" applyFont="1" applyFill="1" applyProtection="1">
      <protection locked="0"/>
    </xf>
    <xf numFmtId="43" fontId="4" fillId="4" borderId="1" xfId="1" applyFont="1" applyFill="1" applyBorder="1" applyAlignment="1" applyProtection="1">
      <alignment horizontal="right"/>
      <protection locked="0"/>
    </xf>
    <xf numFmtId="43" fontId="4" fillId="4" borderId="0" xfId="1" applyFont="1" applyFill="1" applyBorder="1" applyAlignment="1" applyProtection="1">
      <alignment horizontal="right"/>
      <protection locked="0"/>
    </xf>
    <xf numFmtId="43" fontId="0" fillId="4" borderId="12" xfId="1" applyFont="1" applyFill="1" applyBorder="1" applyAlignment="1" applyProtection="1">
      <alignment horizontal="right"/>
      <protection locked="0"/>
    </xf>
    <xf numFmtId="43" fontId="0" fillId="4" borderId="0" xfId="1" applyFont="1" applyFill="1" applyAlignment="1" applyProtection="1">
      <alignment horizontal="right"/>
      <protection locked="0"/>
    </xf>
    <xf numFmtId="43" fontId="22" fillId="4" borderId="12" xfId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0" fontId="4" fillId="4" borderId="0" xfId="0" applyFont="1" applyFill="1" applyBorder="1" applyAlignment="1" applyProtection="1">
      <alignment horizontal="right"/>
      <protection locked="0"/>
    </xf>
    <xf numFmtId="0" fontId="0" fillId="4" borderId="0" xfId="0" applyFill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164" fontId="0" fillId="0" borderId="0" xfId="1" applyNumberFormat="1" applyFont="1" applyProtection="1">
      <protection locked="0"/>
    </xf>
    <xf numFmtId="43" fontId="5" fillId="0" borderId="0" xfId="1" applyFont="1" applyBorder="1" applyAlignment="1" applyProtection="1">
      <alignment horizontal="right"/>
      <protection locked="0"/>
    </xf>
    <xf numFmtId="43" fontId="5" fillId="0" borderId="0" xfId="1" applyFont="1" applyAlignment="1" applyProtection="1">
      <alignment horizontal="right"/>
      <protection locked="0"/>
    </xf>
    <xf numFmtId="43" fontId="5" fillId="0" borderId="12" xfId="1" applyFont="1" applyBorder="1" applyAlignment="1" applyProtection="1">
      <alignment horizontal="right"/>
      <protection locked="0"/>
    </xf>
    <xf numFmtId="43" fontId="22" fillId="0" borderId="12" xfId="0" applyNumberFormat="1" applyFont="1" applyBorder="1" applyAlignment="1" applyProtection="1">
      <alignment horizontal="center"/>
      <protection locked="0"/>
    </xf>
    <xf numFmtId="164" fontId="5" fillId="0" borderId="1" xfId="1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 applyAlignment="1" applyProtection="1">
      <alignment horizontal="right"/>
      <protection locked="0"/>
    </xf>
    <xf numFmtId="164" fontId="19" fillId="0" borderId="0" xfId="1" applyNumberFormat="1" applyFont="1" applyAlignment="1" applyProtection="1">
      <alignment horizontal="right"/>
      <protection locked="0"/>
    </xf>
    <xf numFmtId="164" fontId="4" fillId="0" borderId="1" xfId="1" applyNumberFormat="1" applyFont="1" applyFill="1" applyBorder="1" applyAlignment="1" applyProtection="1">
      <alignment horizontal="right"/>
      <protection locked="0"/>
    </xf>
    <xf numFmtId="164" fontId="4" fillId="0" borderId="0" xfId="1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 applyFill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164" fontId="5" fillId="0" borderId="0" xfId="1" applyNumberFormat="1" applyFont="1" applyProtection="1">
      <protection locked="0"/>
    </xf>
    <xf numFmtId="0" fontId="22" fillId="0" borderId="12" xfId="0" applyFont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164" fontId="16" fillId="0" borderId="0" xfId="1" applyNumberFormat="1" applyFont="1" applyProtection="1">
      <protection locked="0"/>
    </xf>
    <xf numFmtId="43" fontId="17" fillId="0" borderId="0" xfId="1" applyFont="1" applyFill="1" applyAlignment="1" applyProtection="1">
      <alignment horizontal="right"/>
      <protection locked="0"/>
    </xf>
    <xf numFmtId="43" fontId="17" fillId="0" borderId="12" xfId="1" applyFont="1" applyFill="1" applyBorder="1" applyAlignment="1" applyProtection="1">
      <alignment horizontal="right"/>
      <protection locked="0"/>
    </xf>
    <xf numFmtId="0" fontId="2" fillId="0" borderId="0" xfId="0" applyFont="1" applyFill="1" applyAlignment="1" applyProtection="1">
      <alignment horizontal="left" indent="1"/>
      <protection locked="0"/>
    </xf>
    <xf numFmtId="164" fontId="0" fillId="0" borderId="0" xfId="1" applyNumberFormat="1" applyFont="1" applyFill="1" applyProtection="1">
      <protection locked="0"/>
    </xf>
    <xf numFmtId="43" fontId="4" fillId="0" borderId="0" xfId="1" applyFont="1" applyFill="1" applyBorder="1" applyAlignment="1" applyProtection="1">
      <alignment horizontal="right"/>
      <protection locked="0"/>
    </xf>
    <xf numFmtId="43" fontId="5" fillId="0" borderId="0" xfId="1" applyFont="1" applyFill="1" applyBorder="1" applyAlignment="1" applyProtection="1">
      <alignment horizontal="right"/>
      <protection locked="0"/>
    </xf>
    <xf numFmtId="43" fontId="4" fillId="0" borderId="12" xfId="1" applyFont="1" applyFill="1" applyBorder="1" applyAlignment="1" applyProtection="1">
      <alignment horizontal="right"/>
      <protection locked="0"/>
    </xf>
    <xf numFmtId="43" fontId="0" fillId="0" borderId="0" xfId="1" applyFont="1" applyFill="1" applyAlignment="1" applyProtection="1">
      <alignment horizontal="right"/>
      <protection locked="0"/>
    </xf>
    <xf numFmtId="0" fontId="2" fillId="3" borderId="0" xfId="0" applyFont="1" applyFill="1" applyAlignment="1" applyProtection="1">
      <alignment horizontal="left" indent="2"/>
      <protection locked="0"/>
    </xf>
    <xf numFmtId="164" fontId="0" fillId="3" borderId="0" xfId="1" applyNumberFormat="1" applyFont="1" applyFill="1" applyProtection="1">
      <protection locked="0"/>
    </xf>
    <xf numFmtId="43" fontId="15" fillId="3" borderId="0" xfId="1" applyFont="1" applyFill="1" applyBorder="1" applyAlignment="1" applyProtection="1">
      <alignment horizontal="center"/>
      <protection locked="0"/>
    </xf>
    <xf numFmtId="43" fontId="2" fillId="3" borderId="0" xfId="1" applyFont="1" applyFill="1" applyBorder="1" applyAlignment="1" applyProtection="1">
      <alignment horizontal="right"/>
      <protection locked="0"/>
    </xf>
    <xf numFmtId="43" fontId="15" fillId="3" borderId="12" xfId="1" applyFont="1" applyFill="1" applyBorder="1" applyAlignment="1" applyProtection="1">
      <alignment horizontal="center"/>
      <protection locked="0"/>
    </xf>
    <xf numFmtId="43" fontId="2" fillId="3" borderId="0" xfId="1" applyFont="1" applyFill="1" applyAlignment="1" applyProtection="1">
      <alignment horizontal="right"/>
      <protection locked="0"/>
    </xf>
    <xf numFmtId="0" fontId="2" fillId="3" borderId="0" xfId="0" applyFont="1" applyFill="1" applyAlignment="1" applyProtection="1">
      <alignment horizontal="left" indent="1"/>
      <protection locked="0"/>
    </xf>
    <xf numFmtId="164" fontId="2" fillId="3" borderId="0" xfId="1" applyNumberFormat="1" applyFont="1" applyFill="1" applyAlignment="1" applyProtection="1">
      <alignment horizontal="left" indent="1"/>
      <protection locked="0"/>
    </xf>
    <xf numFmtId="164" fontId="2" fillId="3" borderId="1" xfId="1" applyNumberFormat="1" applyFont="1" applyFill="1" applyBorder="1" applyAlignment="1" applyProtection="1">
      <alignment horizontal="right"/>
      <protection locked="0"/>
    </xf>
    <xf numFmtId="164" fontId="2" fillId="3" borderId="0" xfId="1" applyNumberFormat="1" applyFont="1" applyFill="1" applyBorder="1" applyAlignment="1" applyProtection="1">
      <alignment horizontal="right"/>
      <protection locked="0"/>
    </xf>
    <xf numFmtId="164" fontId="15" fillId="3" borderId="0" xfId="1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right"/>
      <protection locked="0"/>
    </xf>
    <xf numFmtId="0" fontId="0" fillId="0" borderId="0" xfId="0" applyAlignment="1" applyProtection="1">
      <alignment horizontal="left" indent="3"/>
      <protection locked="0"/>
    </xf>
    <xf numFmtId="0" fontId="0" fillId="0" borderId="0" xfId="0" applyAlignment="1" applyProtection="1">
      <alignment horizontal="left" indent="2"/>
      <protection locked="0"/>
    </xf>
    <xf numFmtId="164" fontId="5" fillId="0" borderId="0" xfId="1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left" indent="3"/>
      <protection locked="0"/>
    </xf>
    <xf numFmtId="0" fontId="5" fillId="0" borderId="0" xfId="0" applyFont="1" applyAlignment="1" applyProtection="1">
      <alignment horizontal="left" indent="2"/>
      <protection locked="0"/>
    </xf>
    <xf numFmtId="43" fontId="16" fillId="3" borderId="0" xfId="1" applyFont="1" applyFill="1" applyBorder="1" applyAlignment="1" applyProtection="1">
      <alignment horizontal="right"/>
      <protection locked="0"/>
    </xf>
    <xf numFmtId="43" fontId="5" fillId="3" borderId="0" xfId="1" applyFont="1" applyFill="1" applyBorder="1" applyAlignment="1" applyProtection="1">
      <alignment horizontal="right"/>
      <protection locked="0"/>
    </xf>
    <xf numFmtId="43" fontId="16" fillId="3" borderId="12" xfId="1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 applyProtection="1">
      <alignment horizontal="right" indent="1"/>
      <protection locked="0"/>
    </xf>
    <xf numFmtId="0" fontId="3" fillId="3" borderId="0" xfId="0" applyFont="1" applyFill="1" applyBorder="1" applyAlignment="1" applyProtection="1">
      <alignment horizontal="right" indent="1"/>
      <protection locked="0"/>
    </xf>
    <xf numFmtId="0" fontId="1" fillId="0" borderId="0" xfId="0" applyFont="1" applyAlignment="1" applyProtection="1">
      <alignment horizontal="left" indent="3"/>
      <protection locked="0"/>
    </xf>
    <xf numFmtId="164" fontId="1" fillId="0" borderId="0" xfId="1" applyNumberFormat="1" applyFont="1" applyProtection="1">
      <protection locked="0"/>
    </xf>
    <xf numFmtId="43" fontId="5" fillId="0" borderId="0" xfId="1" applyFont="1" applyFill="1" applyAlignment="1" applyProtection="1">
      <alignment horizontal="right"/>
      <protection locked="0"/>
    </xf>
    <xf numFmtId="43" fontId="15" fillId="3" borderId="0" xfId="1" applyFont="1" applyFill="1" applyBorder="1" applyAlignment="1" applyProtection="1">
      <alignment horizontal="right" indent="1"/>
      <protection locked="0"/>
    </xf>
    <xf numFmtId="43" fontId="2" fillId="3" borderId="0" xfId="1" applyFont="1" applyFill="1" applyBorder="1" applyAlignment="1" applyProtection="1">
      <alignment horizontal="right" indent="1"/>
      <protection locked="0"/>
    </xf>
    <xf numFmtId="43" fontId="15" fillId="3" borderId="12" xfId="1" applyFont="1" applyFill="1" applyBorder="1" applyAlignment="1" applyProtection="1">
      <alignment horizontal="right" indent="1"/>
      <protection locked="0"/>
    </xf>
    <xf numFmtId="164" fontId="5" fillId="0" borderId="0" xfId="1" applyNumberFormat="1" applyFont="1" applyFill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43" fontId="16" fillId="0" borderId="0" xfId="1" applyFont="1" applyFill="1" applyBorder="1" applyAlignment="1" applyProtection="1">
      <alignment horizontal="right"/>
      <protection locked="0"/>
    </xf>
    <xf numFmtId="43" fontId="16" fillId="0" borderId="12" xfId="1" applyFont="1" applyFill="1" applyBorder="1" applyAlignment="1" applyProtection="1">
      <alignment horizontal="right"/>
      <protection locked="0"/>
    </xf>
    <xf numFmtId="43" fontId="23" fillId="0" borderId="12" xfId="0" applyNumberFormat="1" applyFont="1" applyBorder="1" applyAlignment="1" applyProtection="1">
      <alignment horizontal="center"/>
      <protection locked="0"/>
    </xf>
    <xf numFmtId="43" fontId="16" fillId="0" borderId="0" xfId="1" applyFont="1" applyBorder="1" applyAlignment="1" applyProtection="1">
      <alignment horizontal="right"/>
      <protection locked="0"/>
    </xf>
    <xf numFmtId="43" fontId="16" fillId="0" borderId="12" xfId="1" applyFont="1" applyBorder="1" applyAlignment="1" applyProtection="1">
      <alignment horizontal="right"/>
      <protection locked="0"/>
    </xf>
    <xf numFmtId="43" fontId="0" fillId="0" borderId="4" xfId="1" applyFont="1" applyBorder="1" applyAlignment="1" applyProtection="1">
      <alignment horizontal="right"/>
      <protection locked="0"/>
    </xf>
    <xf numFmtId="43" fontId="23" fillId="7" borderId="12" xfId="0" applyNumberFormat="1" applyFont="1" applyFill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43" fontId="5" fillId="0" borderId="10" xfId="1" applyFont="1" applyBorder="1" applyAlignment="1" applyProtection="1">
      <alignment horizontal="right"/>
      <protection locked="0"/>
    </xf>
    <xf numFmtId="43" fontId="5" fillId="0" borderId="7" xfId="1" applyFont="1" applyBorder="1" applyAlignment="1" applyProtection="1">
      <alignment horizontal="right"/>
      <protection locked="0"/>
    </xf>
    <xf numFmtId="43" fontId="5" fillId="0" borderId="13" xfId="1" applyFont="1" applyBorder="1" applyAlignment="1" applyProtection="1">
      <alignment horizontal="right"/>
      <protection locked="0"/>
    </xf>
    <xf numFmtId="43" fontId="5" fillId="0" borderId="3" xfId="1" applyFont="1" applyBorder="1" applyAlignment="1" applyProtection="1">
      <alignment horizontal="right"/>
      <protection locked="0"/>
    </xf>
    <xf numFmtId="164" fontId="5" fillId="0" borderId="7" xfId="0" applyNumberFormat="1" applyFont="1" applyBorder="1" applyAlignment="1" applyProtection="1">
      <alignment horizontal="right"/>
      <protection locked="0"/>
    </xf>
    <xf numFmtId="164" fontId="5" fillId="0" borderId="10" xfId="1" applyNumberFormat="1" applyFont="1" applyBorder="1" applyAlignment="1" applyProtection="1">
      <alignment horizontal="right"/>
      <protection locked="0"/>
    </xf>
    <xf numFmtId="164" fontId="5" fillId="0" borderId="9" xfId="1" applyNumberFormat="1" applyFont="1" applyBorder="1" applyAlignment="1" applyProtection="1">
      <alignment horizontal="right"/>
      <protection locked="0"/>
    </xf>
    <xf numFmtId="43" fontId="0" fillId="0" borderId="0" xfId="1" applyFont="1" applyProtection="1">
      <protection locked="0"/>
    </xf>
    <xf numFmtId="43" fontId="0" fillId="0" borderId="12" xfId="1" applyFont="1" applyBorder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43" fontId="0" fillId="0" borderId="0" xfId="1" applyFont="1" applyAlignment="1" applyProtection="1">
      <alignment horizontal="center" wrapText="1"/>
      <protection locked="0"/>
    </xf>
    <xf numFmtId="43" fontId="0" fillId="0" borderId="12" xfId="1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left" indent="1"/>
      <protection locked="0"/>
    </xf>
    <xf numFmtId="164" fontId="0" fillId="0" borderId="0" xfId="1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indent="1"/>
      <protection locked="0"/>
    </xf>
    <xf numFmtId="164" fontId="5" fillId="0" borderId="0" xfId="1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43" fontId="0" fillId="0" borderId="14" xfId="1" applyFont="1" applyBorder="1" applyProtection="1">
      <protection locked="0"/>
    </xf>
    <xf numFmtId="0" fontId="22" fillId="0" borderId="14" xfId="0" applyFont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 indent="1"/>
      <protection locked="0"/>
    </xf>
    <xf numFmtId="164" fontId="0" fillId="0" borderId="0" xfId="1" applyNumberFormat="1" applyFont="1" applyFill="1" applyBorder="1" applyAlignment="1" applyProtection="1">
      <alignment horizontal="right"/>
      <protection locked="0"/>
    </xf>
    <xf numFmtId="0" fontId="22" fillId="0" borderId="0" xfId="0" applyFont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0" fontId="22" fillId="8" borderId="0" xfId="0" applyFont="1" applyFill="1" applyAlignment="1" applyProtection="1">
      <alignment horizontal="center"/>
      <protection locked="0"/>
    </xf>
    <xf numFmtId="14" fontId="2" fillId="0" borderId="4" xfId="0" applyNumberFormat="1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7">
    <dxf>
      <font>
        <condense val="0"/>
        <extend val="0"/>
        <color indexed="16"/>
      </font>
    </dxf>
    <dxf>
      <font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6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19050</xdr:rowOff>
    </xdr:from>
    <xdr:to>
      <xdr:col>10</xdr:col>
      <xdr:colOff>514350</xdr:colOff>
      <xdr:row>2</xdr:row>
      <xdr:rowOff>28575</xdr:rowOff>
    </xdr:to>
    <xdr:pic>
      <xdr:nvPicPr>
        <xdr:cNvPr id="1484" name="Picture 50" descr="Tyler Letterhea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0" y="19050"/>
          <a:ext cx="69246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0</xdr:rowOff>
    </xdr:from>
    <xdr:to>
      <xdr:col>11</xdr:col>
      <xdr:colOff>619124</xdr:colOff>
      <xdr:row>0</xdr:row>
      <xdr:rowOff>276225</xdr:rowOff>
    </xdr:to>
    <xdr:pic>
      <xdr:nvPicPr>
        <xdr:cNvPr id="2187" name="Picture 1" descr="TylerWork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48725" y="0"/>
          <a:ext cx="12858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38100</xdr:colOff>
      <xdr:row>0</xdr:row>
      <xdr:rowOff>0</xdr:rowOff>
    </xdr:from>
    <xdr:to>
      <xdr:col>11</xdr:col>
      <xdr:colOff>619124</xdr:colOff>
      <xdr:row>0</xdr:row>
      <xdr:rowOff>276225</xdr:rowOff>
    </xdr:to>
    <xdr:pic>
      <xdr:nvPicPr>
        <xdr:cNvPr id="2188" name="Picture 33" descr="TylerWork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48725" y="0"/>
          <a:ext cx="12858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eve.Moerbe@TylerTech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showGridLines="0" topLeftCell="G1" zoomScale="85" zoomScaleNormal="85" zoomScaleSheetLayoutView="115" workbookViewId="0">
      <selection activeCell="H45" sqref="H45"/>
    </sheetView>
  </sheetViews>
  <sheetFormatPr defaultRowHeight="12.75" x14ac:dyDescent="0.2"/>
  <cols>
    <col min="1" max="1" width="33.28515625" bestFit="1" customWidth="1"/>
    <col min="2" max="2" width="10.7109375" bestFit="1" customWidth="1"/>
    <col min="3" max="3" width="7.85546875" bestFit="1" customWidth="1"/>
    <col min="4" max="4" width="7.42578125" customWidth="1"/>
    <col min="6" max="6" width="8.7109375" bestFit="1" customWidth="1"/>
    <col min="7" max="7" width="11.5703125" customWidth="1"/>
    <col min="8" max="8" width="32.85546875" customWidth="1"/>
    <col min="9" max="9" width="6.28515625" bestFit="1" customWidth="1"/>
    <col min="10" max="10" width="9.7109375" customWidth="1"/>
    <col min="11" max="11" width="10.140625" customWidth="1"/>
    <col min="12" max="12" width="12.28515625" bestFit="1" customWidth="1"/>
    <col min="13" max="13" width="12.42578125" bestFit="1" customWidth="1"/>
    <col min="14" max="14" width="7.5703125" customWidth="1"/>
    <col min="15" max="15" width="8.5703125" style="7" customWidth="1"/>
    <col min="16" max="16" width="7.7109375" style="7" customWidth="1"/>
  </cols>
  <sheetData>
    <row r="1" spans="1:16" s="15" customFormat="1" ht="27" x14ac:dyDescent="0.5">
      <c r="A1" s="32" t="s">
        <v>61</v>
      </c>
      <c r="O1" s="35"/>
      <c r="P1" s="35"/>
    </row>
    <row r="2" spans="1:16" s="24" customFormat="1" ht="16.5" x14ac:dyDescent="0.2">
      <c r="A2" s="31" t="s">
        <v>31</v>
      </c>
      <c r="O2" s="40"/>
      <c r="P2" s="40"/>
    </row>
    <row r="3" spans="1:16" x14ac:dyDescent="0.2">
      <c r="A3" s="20"/>
    </row>
    <row r="4" spans="1:16" ht="18.75" thickBot="1" x14ac:dyDescent="0.3">
      <c r="A4" s="7" t="s">
        <v>32</v>
      </c>
      <c r="B4" s="38" t="s">
        <v>105</v>
      </c>
      <c r="C4" s="38"/>
      <c r="D4" s="38"/>
      <c r="E4" s="38"/>
      <c r="H4" s="21" t="s">
        <v>74</v>
      </c>
      <c r="I4" s="8"/>
      <c r="J4" s="8"/>
      <c r="K4" s="8"/>
      <c r="L4" s="8"/>
      <c r="M4" s="17" t="s">
        <v>44</v>
      </c>
      <c r="N4" s="45"/>
    </row>
    <row r="5" spans="1:16" x14ac:dyDescent="0.2">
      <c r="B5" s="19"/>
      <c r="C5" s="19"/>
      <c r="D5" s="19"/>
      <c r="H5" s="22" t="s">
        <v>41</v>
      </c>
      <c r="J5" s="30"/>
      <c r="K5" s="34"/>
      <c r="L5" s="34"/>
    </row>
    <row r="6" spans="1:16" x14ac:dyDescent="0.2">
      <c r="A6" s="7" t="s">
        <v>26</v>
      </c>
      <c r="B6" s="219" t="s">
        <v>104</v>
      </c>
      <c r="C6" s="219"/>
      <c r="D6" s="219"/>
      <c r="E6" s="219"/>
      <c r="H6" s="6" t="s">
        <v>33</v>
      </c>
      <c r="I6" s="1"/>
      <c r="J6" s="23"/>
      <c r="K6" s="34"/>
      <c r="L6" s="34"/>
    </row>
    <row r="7" spans="1:16" ht="12.75" customHeight="1" x14ac:dyDescent="0.2">
      <c r="A7" s="7" t="s">
        <v>0</v>
      </c>
      <c r="B7" s="59">
        <v>41044</v>
      </c>
      <c r="C7" s="1"/>
      <c r="D7" s="1"/>
      <c r="E7" s="1"/>
      <c r="H7" s="46" t="s">
        <v>34</v>
      </c>
      <c r="I7" s="1" t="s">
        <v>39</v>
      </c>
      <c r="J7" s="221" t="s">
        <v>57</v>
      </c>
      <c r="K7" s="222"/>
      <c r="L7" s="222"/>
      <c r="M7" s="222"/>
    </row>
    <row r="8" spans="1:16" x14ac:dyDescent="0.2">
      <c r="A8" s="7"/>
      <c r="B8" s="57"/>
      <c r="C8" s="57"/>
      <c r="D8" s="57"/>
      <c r="E8" s="58"/>
      <c r="F8" s="54"/>
      <c r="H8" s="46" t="s">
        <v>35</v>
      </c>
      <c r="I8" s="1" t="s">
        <v>39</v>
      </c>
      <c r="J8" s="221"/>
      <c r="K8" s="222"/>
      <c r="L8" s="222"/>
      <c r="M8" s="222"/>
    </row>
    <row r="9" spans="1:16" x14ac:dyDescent="0.2">
      <c r="A9" s="7" t="s">
        <v>27</v>
      </c>
      <c r="B9" s="57" t="s">
        <v>107</v>
      </c>
      <c r="C9" s="57"/>
      <c r="D9" s="57"/>
      <c r="E9" s="58"/>
      <c r="F9" s="54"/>
      <c r="H9" s="46" t="s">
        <v>36</v>
      </c>
      <c r="I9" s="1" t="s">
        <v>39</v>
      </c>
      <c r="J9" s="221"/>
      <c r="K9" s="222"/>
      <c r="L9" s="222"/>
      <c r="M9" s="222"/>
    </row>
    <row r="10" spans="1:16" x14ac:dyDescent="0.2">
      <c r="B10" s="57" t="s">
        <v>83</v>
      </c>
      <c r="C10" s="57"/>
      <c r="D10" s="57"/>
      <c r="E10" s="54"/>
      <c r="F10" s="54"/>
      <c r="H10" s="46" t="s">
        <v>17</v>
      </c>
      <c r="I10" s="1" t="s">
        <v>39</v>
      </c>
      <c r="J10" s="221"/>
      <c r="K10" s="222"/>
      <c r="L10" s="222"/>
      <c r="M10" s="222"/>
    </row>
    <row r="11" spans="1:16" x14ac:dyDescent="0.2">
      <c r="B11" s="57" t="s">
        <v>28</v>
      </c>
      <c r="C11" s="57"/>
      <c r="D11" s="57"/>
      <c r="E11" s="54"/>
      <c r="F11" s="54"/>
      <c r="H11" s="5" t="s">
        <v>18</v>
      </c>
      <c r="I11" s="1" t="s">
        <v>39</v>
      </c>
      <c r="J11" s="221"/>
      <c r="K11" s="222"/>
      <c r="L11" s="222"/>
      <c r="M11" s="222"/>
    </row>
    <row r="12" spans="1:16" x14ac:dyDescent="0.2">
      <c r="B12" s="57" t="s">
        <v>60</v>
      </c>
      <c r="C12" s="57"/>
      <c r="D12" s="57"/>
      <c r="E12" s="54"/>
      <c r="F12" s="54"/>
      <c r="H12" s="5"/>
      <c r="I12" s="1"/>
      <c r="J12" s="23"/>
      <c r="K12" s="34"/>
      <c r="L12" s="34"/>
    </row>
    <row r="13" spans="1:16" x14ac:dyDescent="0.2">
      <c r="B13" s="57" t="s">
        <v>29</v>
      </c>
      <c r="C13" s="57"/>
      <c r="D13" s="57"/>
      <c r="E13" s="54"/>
      <c r="F13" s="54"/>
      <c r="H13" s="22" t="s">
        <v>48</v>
      </c>
      <c r="J13" s="23"/>
      <c r="K13" s="34"/>
      <c r="L13" s="34"/>
    </row>
    <row r="14" spans="1:16" x14ac:dyDescent="0.2">
      <c r="B14" s="57" t="s">
        <v>30</v>
      </c>
      <c r="C14" s="54"/>
      <c r="D14" s="57"/>
      <c r="E14" s="54"/>
      <c r="F14" s="54"/>
      <c r="H14" s="5" t="s">
        <v>20</v>
      </c>
      <c r="I14" t="s">
        <v>39</v>
      </c>
      <c r="J14" s="23"/>
      <c r="K14" s="34"/>
      <c r="L14" s="34"/>
      <c r="M14" s="49"/>
      <c r="N14" s="49"/>
    </row>
    <row r="15" spans="1:16" x14ac:dyDescent="0.2">
      <c r="B15" s="72" t="s">
        <v>108</v>
      </c>
      <c r="C15" s="54"/>
      <c r="D15" s="57"/>
      <c r="E15" s="54"/>
      <c r="F15" s="54"/>
      <c r="H15" s="5" t="s">
        <v>37</v>
      </c>
      <c r="I15" t="s">
        <v>39</v>
      </c>
      <c r="J15" s="23"/>
      <c r="K15" s="34"/>
      <c r="L15" s="34"/>
      <c r="M15" s="52" t="s">
        <v>103</v>
      </c>
      <c r="N15" s="49"/>
    </row>
    <row r="16" spans="1:16" x14ac:dyDescent="0.2">
      <c r="H16" s="5" t="s">
        <v>38</v>
      </c>
      <c r="I16" s="1" t="s">
        <v>39</v>
      </c>
      <c r="J16" s="23"/>
      <c r="K16" s="34"/>
      <c r="L16" s="34"/>
      <c r="M16" s="49"/>
      <c r="N16" s="49"/>
    </row>
    <row r="17" spans="1:14" ht="18.75" thickBot="1" x14ac:dyDescent="0.3">
      <c r="A17" s="21" t="s">
        <v>45</v>
      </c>
      <c r="B17" s="8"/>
      <c r="C17" s="8"/>
      <c r="D17" s="8"/>
      <c r="E17" s="8"/>
      <c r="F17" s="8"/>
      <c r="H17" s="5" t="s">
        <v>23</v>
      </c>
      <c r="I17" t="s">
        <v>39</v>
      </c>
      <c r="J17" s="23"/>
      <c r="K17" s="34"/>
      <c r="L17" s="34"/>
      <c r="M17" s="49"/>
      <c r="N17" s="49"/>
    </row>
    <row r="18" spans="1:14" x14ac:dyDescent="0.2">
      <c r="A18" s="26" t="s">
        <v>77</v>
      </c>
      <c r="J18" s="23"/>
      <c r="K18" s="34"/>
      <c r="L18" s="34"/>
    </row>
    <row r="19" spans="1:14" ht="13.5" thickBot="1" x14ac:dyDescent="0.25">
      <c r="H19" s="33" t="s">
        <v>68</v>
      </c>
      <c r="J19" s="23"/>
      <c r="K19" s="34"/>
      <c r="L19" s="34"/>
      <c r="M19" s="14">
        <f>SUM(M14:M17)</f>
        <v>0</v>
      </c>
      <c r="N19" s="16"/>
    </row>
    <row r="20" spans="1:14" x14ac:dyDescent="0.2">
      <c r="A20" s="29" t="s">
        <v>46</v>
      </c>
      <c r="H20" s="5"/>
      <c r="J20" s="23"/>
      <c r="K20" s="34"/>
      <c r="L20" s="34"/>
    </row>
    <row r="21" spans="1:14" s="36" customFormat="1" x14ac:dyDescent="0.2">
      <c r="A21" s="28" t="s">
        <v>51</v>
      </c>
      <c r="B21" s="3">
        <v>5</v>
      </c>
      <c r="C21" t="s">
        <v>47</v>
      </c>
      <c r="D21"/>
      <c r="E21"/>
      <c r="F21"/>
      <c r="H21" s="41"/>
      <c r="I21" s="42"/>
      <c r="J21" s="43"/>
      <c r="K21" s="55"/>
      <c r="L21" s="55"/>
      <c r="M21" s="44"/>
      <c r="N21" s="44"/>
    </row>
    <row r="22" spans="1:14" ht="27" thickBot="1" x14ac:dyDescent="0.3">
      <c r="A22" s="28" t="s">
        <v>52</v>
      </c>
      <c r="B22" s="18"/>
      <c r="C22" s="18" t="s">
        <v>47</v>
      </c>
      <c r="H22" s="21" t="s">
        <v>75</v>
      </c>
      <c r="I22" s="50"/>
      <c r="J22" s="60" t="s">
        <v>109</v>
      </c>
      <c r="K22" s="61" t="s">
        <v>84</v>
      </c>
      <c r="L22" s="62" t="s">
        <v>110</v>
      </c>
      <c r="M22" s="61" t="s">
        <v>85</v>
      </c>
      <c r="N22" s="45"/>
    </row>
    <row r="23" spans="1:14" x14ac:dyDescent="0.2">
      <c r="A23" s="28" t="s">
        <v>53</v>
      </c>
      <c r="B23" s="3">
        <f>SUM(B21:B22)</f>
        <v>5</v>
      </c>
      <c r="C23" t="s">
        <v>47</v>
      </c>
      <c r="H23" s="9" t="s">
        <v>24</v>
      </c>
      <c r="I23" s="10"/>
      <c r="J23" s="48"/>
      <c r="K23" s="56"/>
      <c r="L23" s="56"/>
      <c r="M23" s="11"/>
      <c r="N23" s="11"/>
    </row>
    <row r="24" spans="1:14" x14ac:dyDescent="0.2">
      <c r="A24" s="28"/>
      <c r="G24">
        <v>1</v>
      </c>
      <c r="H24" s="12" t="s">
        <v>5</v>
      </c>
      <c r="I24" s="51"/>
      <c r="J24" s="79">
        <v>1690</v>
      </c>
      <c r="K24" s="76">
        <f>SUM('Services Detail'!E55,'Services Detail'!M55)</f>
        <v>1760.75</v>
      </c>
      <c r="L24" s="73">
        <v>245050</v>
      </c>
      <c r="M24" s="74">
        <f>+'Services Detail'!F55+'Services Detail'!N55</f>
        <v>255308.75</v>
      </c>
      <c r="N24" s="52"/>
    </row>
    <row r="25" spans="1:14" x14ac:dyDescent="0.2">
      <c r="A25" s="29" t="s">
        <v>54</v>
      </c>
      <c r="B25" s="25">
        <v>0.75</v>
      </c>
      <c r="G25">
        <v>2</v>
      </c>
      <c r="H25" s="13" t="s">
        <v>61</v>
      </c>
      <c r="I25" s="51"/>
      <c r="J25" s="79">
        <v>120</v>
      </c>
      <c r="K25" s="76">
        <f>SUM('Services Detail'!E56,'Services Detail'!M56)</f>
        <v>120</v>
      </c>
      <c r="L25" s="73">
        <v>17400</v>
      </c>
      <c r="M25" s="74">
        <f>+'Services Detail'!F56+'Services Detail'!N56</f>
        <v>17400</v>
      </c>
      <c r="N25" s="52"/>
    </row>
    <row r="26" spans="1:14" x14ac:dyDescent="0.2">
      <c r="G26">
        <v>3</v>
      </c>
      <c r="H26" s="13" t="s">
        <v>6</v>
      </c>
      <c r="I26" s="51"/>
      <c r="J26" s="79">
        <v>154</v>
      </c>
      <c r="K26" s="75">
        <f>SUM('Services Detail'!E57,'Services Detail'!M57)</f>
        <v>296</v>
      </c>
      <c r="L26" s="73">
        <v>20020</v>
      </c>
      <c r="M26" s="74">
        <f>SUM('Services Detail'!F57,'Services Detail'!N57)</f>
        <v>38480</v>
      </c>
      <c r="N26" s="52"/>
    </row>
    <row r="27" spans="1:14" x14ac:dyDescent="0.2">
      <c r="A27" s="29" t="s">
        <v>81</v>
      </c>
      <c r="B27" s="65">
        <v>0</v>
      </c>
      <c r="G27">
        <v>4</v>
      </c>
      <c r="H27" s="13" t="s">
        <v>82</v>
      </c>
      <c r="I27" s="51"/>
      <c r="J27" s="79">
        <v>0</v>
      </c>
      <c r="K27" s="80">
        <f>SUM('Services Detail'!E58,'Services Detail'!M58)</f>
        <v>0</v>
      </c>
      <c r="L27" s="73">
        <v>0</v>
      </c>
      <c r="M27" s="81">
        <f>SUM('Services Detail'!F58,'Services Detail'!N58)</f>
        <v>0</v>
      </c>
      <c r="N27" s="52"/>
    </row>
    <row r="28" spans="1:14" x14ac:dyDescent="0.2">
      <c r="G28">
        <v>5</v>
      </c>
      <c r="H28" s="13" t="s">
        <v>9</v>
      </c>
      <c r="I28" s="51"/>
      <c r="J28" s="79">
        <v>127</v>
      </c>
      <c r="K28" s="76">
        <f>SUM('Services Detail'!E59,'Services Detail'!M59)</f>
        <v>98.56</v>
      </c>
      <c r="L28" s="73">
        <v>16510</v>
      </c>
      <c r="M28" s="74">
        <f>+'Services Detail'!F59+'Services Detail'!N59</f>
        <v>12812.8</v>
      </c>
      <c r="N28" s="52"/>
    </row>
    <row r="29" spans="1:14" ht="12.75" customHeight="1" x14ac:dyDescent="0.2">
      <c r="A29" s="29" t="s">
        <v>55</v>
      </c>
      <c r="B29" s="220" t="s">
        <v>62</v>
      </c>
      <c r="C29" s="220"/>
      <c r="D29" s="220"/>
      <c r="E29" s="220"/>
      <c r="G29">
        <v>6</v>
      </c>
      <c r="H29" s="13" t="s">
        <v>10</v>
      </c>
      <c r="I29" s="51"/>
      <c r="J29" s="79">
        <v>685</v>
      </c>
      <c r="K29" s="76">
        <f>SUM('Services Detail'!E60,'Services Detail'!M60)</f>
        <v>682.5</v>
      </c>
      <c r="L29" s="73">
        <v>89050</v>
      </c>
      <c r="M29" s="74">
        <f>+'Services Detail'!F60+'Services Detail'!N60</f>
        <v>88725</v>
      </c>
      <c r="N29" s="52"/>
    </row>
    <row r="30" spans="1:14" x14ac:dyDescent="0.2">
      <c r="A30" s="66"/>
      <c r="B30" s="220"/>
      <c r="C30" s="220"/>
      <c r="D30" s="220"/>
      <c r="E30" s="220"/>
      <c r="G30">
        <v>7</v>
      </c>
      <c r="H30" s="13" t="s">
        <v>12</v>
      </c>
      <c r="I30" s="51"/>
      <c r="J30" s="79">
        <v>1181</v>
      </c>
      <c r="K30" s="76">
        <f>SUM('Services Detail'!E61,'Services Detail'!M61)</f>
        <v>1177.5</v>
      </c>
      <c r="L30" s="73">
        <v>153530</v>
      </c>
      <c r="M30" s="74">
        <f>SUM('Services Detail'!F61,'Services Detail'!N61)</f>
        <v>153075</v>
      </c>
      <c r="N30" s="52"/>
    </row>
    <row r="31" spans="1:14" x14ac:dyDescent="0.2">
      <c r="G31">
        <v>8</v>
      </c>
      <c r="H31" s="13" t="s">
        <v>13</v>
      </c>
      <c r="I31" s="51"/>
      <c r="J31" s="79">
        <v>536</v>
      </c>
      <c r="K31" s="82">
        <v>1720</v>
      </c>
      <c r="L31" s="73">
        <v>67000</v>
      </c>
      <c r="M31" s="81">
        <f>+'Services Detail'!F62+'Services Detail'!N62</f>
        <v>68000</v>
      </c>
      <c r="N31" s="52"/>
    </row>
    <row r="32" spans="1:14" ht="12.75" customHeight="1" x14ac:dyDescent="0.2">
      <c r="A32" s="29" t="s">
        <v>56</v>
      </c>
      <c r="B32" t="s">
        <v>50</v>
      </c>
      <c r="G32">
        <v>9</v>
      </c>
      <c r="H32" s="12" t="s">
        <v>14</v>
      </c>
      <c r="I32" s="51"/>
      <c r="J32" s="79">
        <v>400</v>
      </c>
      <c r="K32" s="76">
        <f>SUM('Services Detail'!E63,'Services Detail'!M63)</f>
        <v>345</v>
      </c>
      <c r="L32" s="73">
        <v>50000</v>
      </c>
      <c r="M32" s="74">
        <f>+'Services Detail'!F63+'Services Detail'!N63</f>
        <v>43125</v>
      </c>
      <c r="N32" s="52"/>
    </row>
    <row r="33" spans="1:14" x14ac:dyDescent="0.2">
      <c r="H33" s="12" t="s">
        <v>58</v>
      </c>
      <c r="I33" s="51"/>
      <c r="J33" s="83"/>
      <c r="K33" s="76"/>
      <c r="L33" s="76"/>
      <c r="M33" s="78"/>
      <c r="N33" s="52"/>
    </row>
    <row r="34" spans="1:14" x14ac:dyDescent="0.2">
      <c r="I34" s="49"/>
      <c r="J34" s="79"/>
      <c r="K34" s="73"/>
      <c r="L34" s="73"/>
      <c r="M34" s="84"/>
      <c r="N34" s="52"/>
    </row>
    <row r="35" spans="1:14" ht="13.5" thickBot="1" x14ac:dyDescent="0.25">
      <c r="H35" s="4" t="s">
        <v>42</v>
      </c>
      <c r="I35" s="2"/>
      <c r="J35" s="85">
        <f>SUM(J24:J34)</f>
        <v>4893</v>
      </c>
      <c r="K35" s="86">
        <f>SUM(K24:K34)</f>
        <v>6200.3099999999995</v>
      </c>
      <c r="L35" s="85">
        <f>SUM(L24:L34)</f>
        <v>658560</v>
      </c>
      <c r="M35" s="86">
        <f>SUM(M24:M34)</f>
        <v>676926.55</v>
      </c>
      <c r="N35" s="52"/>
    </row>
    <row r="36" spans="1:14" x14ac:dyDescent="0.2">
      <c r="A36" s="29" t="s">
        <v>69</v>
      </c>
      <c r="B36" s="67">
        <v>3</v>
      </c>
      <c r="C36" s="67" t="s">
        <v>67</v>
      </c>
      <c r="D36" s="68">
        <v>502.52500000000003</v>
      </c>
      <c r="E36" s="63" t="s">
        <v>72</v>
      </c>
      <c r="F36" s="64"/>
      <c r="G36" s="27"/>
      <c r="J36" s="77"/>
      <c r="K36" s="77"/>
      <c r="L36" s="77">
        <f>517400-L35</f>
        <v>-141160</v>
      </c>
      <c r="M36" s="77"/>
      <c r="N36" s="7"/>
    </row>
    <row r="37" spans="1:14" x14ac:dyDescent="0.2">
      <c r="B37" s="69"/>
      <c r="C37" s="70"/>
      <c r="D37" s="71">
        <v>167.50833333333335</v>
      </c>
      <c r="E37" s="63" t="s">
        <v>73</v>
      </c>
      <c r="F37" s="63"/>
      <c r="H37" s="4" t="s">
        <v>78</v>
      </c>
      <c r="I37" s="2"/>
      <c r="J37" s="87"/>
      <c r="K37" s="73" t="s">
        <v>101</v>
      </c>
      <c r="L37" s="73">
        <v>131467</v>
      </c>
      <c r="M37" s="88">
        <v>131467</v>
      </c>
      <c r="N37" s="16"/>
    </row>
    <row r="38" spans="1:14" x14ac:dyDescent="0.2">
      <c r="A38" s="7" t="s">
        <v>71</v>
      </c>
      <c r="B38" s="39" t="s">
        <v>39</v>
      </c>
      <c r="J38" s="77"/>
      <c r="K38" s="77"/>
      <c r="L38" s="77"/>
      <c r="M38" s="89"/>
      <c r="N38" s="37"/>
    </row>
    <row r="39" spans="1:14" x14ac:dyDescent="0.2">
      <c r="A39" s="7" t="s">
        <v>70</v>
      </c>
      <c r="B39" s="39" t="s">
        <v>39</v>
      </c>
      <c r="J39" s="77"/>
      <c r="K39" s="77"/>
      <c r="L39" s="77"/>
      <c r="M39" s="89"/>
      <c r="N39" s="16"/>
    </row>
    <row r="40" spans="1:14" ht="13.5" thickBot="1" x14ac:dyDescent="0.25">
      <c r="C40" s="37"/>
      <c r="H40" s="4" t="s">
        <v>76</v>
      </c>
      <c r="I40" s="53"/>
      <c r="J40" s="90"/>
      <c r="K40" s="90"/>
      <c r="L40" s="91" t="s">
        <v>1</v>
      </c>
      <c r="M40" s="92">
        <f>SUM(L24:L33,M19,L37)</f>
        <v>790027</v>
      </c>
    </row>
    <row r="41" spans="1:14" ht="13.5" thickBot="1" x14ac:dyDescent="0.25">
      <c r="H41" s="4" t="s">
        <v>76</v>
      </c>
      <c r="I41" s="53"/>
      <c r="J41" s="90"/>
      <c r="K41" s="90"/>
      <c r="L41" s="87" t="s">
        <v>102</v>
      </c>
      <c r="M41" s="92">
        <f>SUM(M24:M34,M19,M37)</f>
        <v>808393.55</v>
      </c>
    </row>
    <row r="42" spans="1:14" x14ac:dyDescent="0.2">
      <c r="N42" s="16"/>
    </row>
    <row r="45" spans="1:14" x14ac:dyDescent="0.2">
      <c r="F45" s="47"/>
      <c r="G45" s="47"/>
    </row>
    <row r="46" spans="1:14" x14ac:dyDescent="0.2">
      <c r="F46" s="47"/>
      <c r="G46" s="47"/>
    </row>
    <row r="47" spans="1:14" hidden="1" x14ac:dyDescent="0.2">
      <c r="A47" s="1" t="s">
        <v>65</v>
      </c>
      <c r="F47" s="34"/>
      <c r="G47" s="34"/>
    </row>
    <row r="48" spans="1:14" hidden="1" x14ac:dyDescent="0.2">
      <c r="A48" t="str">
        <f>B29</f>
        <v>Approach 1 - Standard conversion of TSG UNIX products</v>
      </c>
      <c r="F48" s="34"/>
      <c r="G48" s="34"/>
    </row>
    <row r="49" spans="1:7" hidden="1" x14ac:dyDescent="0.2">
      <c r="F49" s="34"/>
      <c r="G49" s="34"/>
    </row>
    <row r="50" spans="1:7" hidden="1" x14ac:dyDescent="0.2">
      <c r="A50" s="1" t="s">
        <v>49</v>
      </c>
      <c r="F50" s="34"/>
      <c r="G50" s="34"/>
    </row>
    <row r="51" spans="1:7" hidden="1" x14ac:dyDescent="0.2">
      <c r="A51" t="s">
        <v>62</v>
      </c>
      <c r="F51" s="34"/>
      <c r="G51" s="34"/>
    </row>
    <row r="52" spans="1:7" hidden="1" x14ac:dyDescent="0.2">
      <c r="A52" t="s">
        <v>64</v>
      </c>
      <c r="F52" s="34"/>
      <c r="G52" s="34"/>
    </row>
    <row r="53" spans="1:7" hidden="1" x14ac:dyDescent="0.2">
      <c r="A53" t="s">
        <v>63</v>
      </c>
      <c r="F53" s="34"/>
      <c r="G53" s="34"/>
    </row>
    <row r="54" spans="1:7" hidden="1" x14ac:dyDescent="0.2">
      <c r="F54" s="34"/>
      <c r="G54" s="34"/>
    </row>
    <row r="55" spans="1:7" hidden="1" x14ac:dyDescent="0.2">
      <c r="A55" t="s">
        <v>39</v>
      </c>
      <c r="F55" s="34"/>
      <c r="G55" s="34"/>
    </row>
    <row r="56" spans="1:7" hidden="1" x14ac:dyDescent="0.2">
      <c r="A56" t="s">
        <v>40</v>
      </c>
      <c r="F56" s="34"/>
      <c r="G56" s="34"/>
    </row>
  </sheetData>
  <mergeCells count="3">
    <mergeCell ref="B6:E6"/>
    <mergeCell ref="B29:E30"/>
    <mergeCell ref="J7:M11"/>
  </mergeCells>
  <phoneticPr fontId="0" type="noConversion"/>
  <conditionalFormatting sqref="I14:I17 I7:I12">
    <cfRule type="cellIs" dxfId="6" priority="1" stopIfTrue="1" operator="equal">
      <formula>"Yes"</formula>
    </cfRule>
    <cfRule type="cellIs" dxfId="5" priority="2" stopIfTrue="1" operator="notEqual">
      <formula>"Yes"</formula>
    </cfRule>
  </conditionalFormatting>
  <hyperlinks>
    <hyperlink ref="B15" r:id="rId1"/>
  </hyperlinks>
  <printOptions horizontalCentered="1"/>
  <pageMargins left="0.5" right="0.5" top="0.75" bottom="0.5" header="0.5" footer="0.05"/>
  <pageSetup scale="76" orientation="landscape" r:id="rId2"/>
  <headerFooter alignWithMargins="0">
    <oddHeader>&amp;LTyler Technologies 
&amp;C&amp;"Arial,Bold"&amp;18Hidalgo Implementation Plan - Phase I Civil&amp;RConfidential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showGridLines="0" tabSelected="1" topLeftCell="A13" zoomScale="85" zoomScaleNormal="85" workbookViewId="0">
      <selection activeCell="H8" sqref="H8"/>
    </sheetView>
  </sheetViews>
  <sheetFormatPr defaultRowHeight="12.75" x14ac:dyDescent="0.2"/>
  <cols>
    <col min="1" max="1" width="33.28515625" style="100" bestFit="1" customWidth="1"/>
    <col min="2" max="2" width="9.140625" style="100"/>
    <col min="3" max="3" width="9.7109375" style="201" customWidth="1"/>
    <col min="4" max="4" width="11.5703125" style="201" bestFit="1" customWidth="1"/>
    <col min="5" max="5" width="9.28515625" style="201" customWidth="1"/>
    <col min="6" max="6" width="11.5703125" style="201" bestFit="1" customWidth="1"/>
    <col min="7" max="7" width="8.7109375" style="216" bestFit="1" customWidth="1"/>
    <col min="8" max="8" width="6" style="100" customWidth="1"/>
    <col min="9" max="9" width="28.7109375" style="100" bestFit="1" customWidth="1"/>
    <col min="10" max="10" width="6.28515625" style="100" bestFit="1" customWidth="1"/>
    <col min="11" max="11" width="10.5703125" style="100" customWidth="1"/>
    <col min="12" max="12" width="9.7109375" style="100" customWidth="1"/>
    <col min="13" max="13" width="10.28515625" style="100" customWidth="1"/>
    <col min="14" max="14" width="10.28515625" style="100" bestFit="1" customWidth="1"/>
    <col min="15" max="16384" width="9.140625" style="100"/>
  </cols>
  <sheetData>
    <row r="1" spans="1:14" ht="24" thickBot="1" x14ac:dyDescent="0.4">
      <c r="A1" s="93" t="s">
        <v>111</v>
      </c>
      <c r="B1" s="94"/>
      <c r="C1" s="95"/>
      <c r="D1" s="95"/>
      <c r="E1" s="95"/>
      <c r="F1" s="96"/>
      <c r="G1" s="97"/>
      <c r="H1" s="98"/>
      <c r="I1" s="98"/>
      <c r="J1" s="99"/>
      <c r="K1" s="99"/>
      <c r="L1" s="99"/>
      <c r="M1" s="99"/>
      <c r="N1" s="99"/>
    </row>
    <row r="2" spans="1:14" x14ac:dyDescent="0.2">
      <c r="A2" s="101" t="s">
        <v>106</v>
      </c>
      <c r="B2" s="102"/>
      <c r="C2" s="103"/>
      <c r="D2" s="104"/>
      <c r="E2" s="105" t="s">
        <v>112</v>
      </c>
      <c r="F2" s="106"/>
      <c r="G2" s="107"/>
      <c r="H2" s="108"/>
      <c r="I2" s="108"/>
      <c r="J2" s="102"/>
      <c r="K2" s="109"/>
      <c r="L2" s="110"/>
      <c r="M2" s="110"/>
      <c r="N2" s="110"/>
    </row>
    <row r="3" spans="1:14" s="117" customFormat="1" ht="38.25" x14ac:dyDescent="0.2">
      <c r="A3" s="111"/>
      <c r="B3" s="112" t="s">
        <v>2</v>
      </c>
      <c r="C3" s="113" t="s">
        <v>109</v>
      </c>
      <c r="D3" s="113" t="s">
        <v>110</v>
      </c>
      <c r="E3" s="114" t="s">
        <v>84</v>
      </c>
      <c r="F3" s="115" t="s">
        <v>85</v>
      </c>
      <c r="G3" s="116" t="s">
        <v>113</v>
      </c>
      <c r="J3" s="112" t="s">
        <v>2</v>
      </c>
      <c r="K3" s="113" t="s">
        <v>109</v>
      </c>
      <c r="L3" s="113" t="s">
        <v>110</v>
      </c>
      <c r="M3" s="118" t="s">
        <v>86</v>
      </c>
      <c r="N3" s="118" t="s">
        <v>85</v>
      </c>
    </row>
    <row r="4" spans="1:14" x14ac:dyDescent="0.2">
      <c r="A4" s="119" t="s">
        <v>25</v>
      </c>
      <c r="B4" s="120"/>
      <c r="C4" s="121"/>
      <c r="D4" s="122"/>
      <c r="E4" s="123"/>
      <c r="F4" s="124"/>
      <c r="G4" s="125"/>
      <c r="I4" s="119" t="s">
        <v>19</v>
      </c>
      <c r="J4" s="120"/>
      <c r="K4" s="126"/>
      <c r="L4" s="127"/>
      <c r="M4" s="128"/>
      <c r="N4" s="128"/>
    </row>
    <row r="5" spans="1:14" x14ac:dyDescent="0.2">
      <c r="A5" s="129" t="s">
        <v>5</v>
      </c>
      <c r="B5" s="130">
        <v>145</v>
      </c>
      <c r="C5" s="131">
        <v>1690</v>
      </c>
      <c r="D5" s="132">
        <f>+$B5*C5</f>
        <v>245050</v>
      </c>
      <c r="E5" s="133">
        <v>1760.75</v>
      </c>
      <c r="F5" s="131">
        <f>+$B5*E5</f>
        <v>255308.75</v>
      </c>
      <c r="G5" s="134">
        <f>E5-C5</f>
        <v>70.75</v>
      </c>
      <c r="I5" s="129" t="s">
        <v>5</v>
      </c>
      <c r="J5" s="130">
        <v>145</v>
      </c>
      <c r="K5" s="135">
        <v>0</v>
      </c>
      <c r="L5" s="136">
        <f>+$J5*K5</f>
        <v>0</v>
      </c>
      <c r="M5" s="137">
        <v>0</v>
      </c>
      <c r="N5" s="137">
        <f>+$J5*M5</f>
        <v>0</v>
      </c>
    </row>
    <row r="6" spans="1:14" x14ac:dyDescent="0.2">
      <c r="A6" s="129" t="s">
        <v>61</v>
      </c>
      <c r="B6" s="130">
        <v>145</v>
      </c>
      <c r="C6" s="131">
        <v>120</v>
      </c>
      <c r="D6" s="132">
        <f>+$B6*C6</f>
        <v>17400</v>
      </c>
      <c r="E6" s="133">
        <v>120</v>
      </c>
      <c r="F6" s="131">
        <f>+$B6*E6</f>
        <v>17400</v>
      </c>
      <c r="G6" s="134">
        <f t="shared" ref="G6:G7" si="0">E6-C6</f>
        <v>0</v>
      </c>
      <c r="I6" s="129"/>
      <c r="J6" s="130"/>
      <c r="K6" s="138"/>
      <c r="L6" s="139"/>
      <c r="M6" s="136"/>
      <c r="N6" s="136"/>
    </row>
    <row r="7" spans="1:14" x14ac:dyDescent="0.2">
      <c r="A7" s="129" t="s">
        <v>6</v>
      </c>
      <c r="B7" s="130">
        <v>130</v>
      </c>
      <c r="C7" s="131">
        <v>154</v>
      </c>
      <c r="D7" s="132">
        <f>+$B7*C7</f>
        <v>20020</v>
      </c>
      <c r="E7" s="133">
        <v>296</v>
      </c>
      <c r="F7" s="131">
        <f>+$B7*E7</f>
        <v>38480</v>
      </c>
      <c r="G7" s="134">
        <f t="shared" si="0"/>
        <v>142</v>
      </c>
      <c r="I7" s="129" t="s">
        <v>6</v>
      </c>
      <c r="J7" s="130">
        <v>130</v>
      </c>
      <c r="K7" s="138">
        <v>0</v>
      </c>
      <c r="L7" s="136">
        <f>+$J7*K7</f>
        <v>0</v>
      </c>
      <c r="M7" s="137">
        <v>0</v>
      </c>
      <c r="N7" s="140">
        <f>+$J7*M7</f>
        <v>0</v>
      </c>
    </row>
    <row r="8" spans="1:14" x14ac:dyDescent="0.2">
      <c r="A8" s="141" t="s">
        <v>82</v>
      </c>
      <c r="B8" s="142">
        <v>130</v>
      </c>
      <c r="C8" s="131"/>
      <c r="D8" s="132">
        <f>+$B8*C8</f>
        <v>0</v>
      </c>
      <c r="E8" s="133"/>
      <c r="F8" s="131">
        <f>+$B8*E8</f>
        <v>0</v>
      </c>
      <c r="G8" s="143"/>
      <c r="I8" s="129"/>
      <c r="J8" s="130"/>
      <c r="K8" s="139"/>
      <c r="L8" s="139"/>
      <c r="M8" s="139"/>
      <c r="N8" s="136"/>
    </row>
    <row r="9" spans="1:14" x14ac:dyDescent="0.2">
      <c r="A9" s="144"/>
      <c r="B9" s="145"/>
      <c r="C9" s="146"/>
      <c r="D9" s="132"/>
      <c r="E9" s="147"/>
      <c r="F9" s="146"/>
      <c r="G9" s="143"/>
      <c r="I9" s="129"/>
      <c r="J9" s="130"/>
      <c r="K9" s="139"/>
      <c r="L9" s="139"/>
      <c r="M9" s="139"/>
      <c r="N9" s="136"/>
    </row>
    <row r="10" spans="1:14" x14ac:dyDescent="0.2">
      <c r="A10" s="148" t="s">
        <v>7</v>
      </c>
      <c r="B10" s="149"/>
      <c r="C10" s="150"/>
      <c r="D10" s="151"/>
      <c r="E10" s="152"/>
      <c r="F10" s="153"/>
      <c r="G10" s="143"/>
    </row>
    <row r="11" spans="1:14" x14ac:dyDescent="0.2">
      <c r="A11" s="154" t="s">
        <v>8</v>
      </c>
      <c r="B11" s="155"/>
      <c r="C11" s="156" t="s">
        <v>102</v>
      </c>
      <c r="D11" s="157" t="s">
        <v>4</v>
      </c>
      <c r="E11" s="158" t="s">
        <v>102</v>
      </c>
      <c r="F11" s="159"/>
      <c r="G11" s="143"/>
      <c r="I11" s="160" t="s">
        <v>20</v>
      </c>
      <c r="J11" s="161"/>
      <c r="K11" s="162" t="s">
        <v>3</v>
      </c>
      <c r="L11" s="163" t="s">
        <v>4</v>
      </c>
      <c r="M11" s="164" t="s">
        <v>87</v>
      </c>
      <c r="N11" s="165"/>
    </row>
    <row r="12" spans="1:14" x14ac:dyDescent="0.2">
      <c r="A12" s="166" t="s">
        <v>9</v>
      </c>
      <c r="B12" s="130">
        <v>130</v>
      </c>
      <c r="C12" s="131">
        <v>27</v>
      </c>
      <c r="D12" s="132">
        <f t="shared" ref="D12:D17" si="1">+$B12*C12</f>
        <v>3510</v>
      </c>
      <c r="E12" s="133">
        <v>10.56</v>
      </c>
      <c r="F12" s="131">
        <f t="shared" ref="F12:F17" si="2">+$B12*E12</f>
        <v>1372.8</v>
      </c>
      <c r="G12" s="134">
        <f t="shared" ref="G12:G24" si="3">E12-C12</f>
        <v>-16.439999999999998</v>
      </c>
      <c r="I12" s="167" t="s">
        <v>9</v>
      </c>
      <c r="J12" s="130">
        <v>130</v>
      </c>
      <c r="K12" s="135">
        <v>0</v>
      </c>
      <c r="L12" s="168">
        <f>J12*K12</f>
        <v>0</v>
      </c>
      <c r="M12" s="135">
        <v>0</v>
      </c>
      <c r="N12" s="140">
        <f>+$J12*K12</f>
        <v>0</v>
      </c>
    </row>
    <row r="13" spans="1:14" x14ac:dyDescent="0.2">
      <c r="A13" s="166" t="s">
        <v>10</v>
      </c>
      <c r="B13" s="130">
        <v>130</v>
      </c>
      <c r="C13" s="131">
        <v>80</v>
      </c>
      <c r="D13" s="132">
        <f t="shared" si="1"/>
        <v>10400</v>
      </c>
      <c r="E13" s="133">
        <v>189.25</v>
      </c>
      <c r="F13" s="131">
        <f t="shared" si="2"/>
        <v>24602.5</v>
      </c>
      <c r="G13" s="134">
        <f t="shared" si="3"/>
        <v>109.25</v>
      </c>
      <c r="I13" s="167" t="s">
        <v>10</v>
      </c>
      <c r="J13" s="130">
        <v>130</v>
      </c>
      <c r="K13" s="135">
        <v>0</v>
      </c>
      <c r="L13" s="168">
        <f>J13*K13</f>
        <v>0</v>
      </c>
      <c r="M13" s="135">
        <v>0</v>
      </c>
      <c r="N13" s="140">
        <f>+$J13*M13</f>
        <v>0</v>
      </c>
    </row>
    <row r="14" spans="1:14" x14ac:dyDescent="0.2">
      <c r="A14" s="166" t="s">
        <v>11</v>
      </c>
      <c r="B14" s="130">
        <v>130</v>
      </c>
      <c r="C14" s="131"/>
      <c r="D14" s="132">
        <f t="shared" si="1"/>
        <v>0</v>
      </c>
      <c r="E14" s="133"/>
      <c r="F14" s="131">
        <f t="shared" si="2"/>
        <v>0</v>
      </c>
      <c r="G14" s="134">
        <f t="shared" si="3"/>
        <v>0</v>
      </c>
      <c r="I14" s="167" t="s">
        <v>11</v>
      </c>
      <c r="J14" s="130">
        <v>130</v>
      </c>
      <c r="K14" s="135">
        <v>0</v>
      </c>
      <c r="L14" s="168">
        <f>J14*K14</f>
        <v>0</v>
      </c>
      <c r="M14" s="135">
        <v>0</v>
      </c>
      <c r="N14" s="140">
        <f t="shared" ref="N14:N31" si="4">+$J14*M14</f>
        <v>0</v>
      </c>
    </row>
    <row r="15" spans="1:14" x14ac:dyDescent="0.2">
      <c r="A15" s="166" t="s">
        <v>12</v>
      </c>
      <c r="B15" s="130">
        <v>130</v>
      </c>
      <c r="C15" s="131">
        <v>120</v>
      </c>
      <c r="D15" s="132">
        <f t="shared" si="1"/>
        <v>15600</v>
      </c>
      <c r="E15" s="133">
        <v>224.5</v>
      </c>
      <c r="F15" s="131">
        <f t="shared" si="2"/>
        <v>29185</v>
      </c>
      <c r="G15" s="134">
        <f t="shared" si="3"/>
        <v>104.5</v>
      </c>
      <c r="I15" s="167" t="s">
        <v>12</v>
      </c>
      <c r="J15" s="130">
        <v>130</v>
      </c>
      <c r="K15" s="135">
        <v>0</v>
      </c>
      <c r="L15" s="168">
        <f>J15*K15</f>
        <v>0</v>
      </c>
      <c r="M15" s="135">
        <v>0</v>
      </c>
      <c r="N15" s="140">
        <f t="shared" si="4"/>
        <v>0</v>
      </c>
    </row>
    <row r="16" spans="1:14" x14ac:dyDescent="0.2">
      <c r="A16" s="166" t="s">
        <v>13</v>
      </c>
      <c r="B16" s="130">
        <v>125</v>
      </c>
      <c r="C16" s="131">
        <v>118</v>
      </c>
      <c r="D16" s="132">
        <f t="shared" si="1"/>
        <v>14750</v>
      </c>
      <c r="E16" s="133">
        <v>0</v>
      </c>
      <c r="F16" s="131">
        <f t="shared" si="2"/>
        <v>0</v>
      </c>
      <c r="G16" s="134">
        <f t="shared" si="3"/>
        <v>-118</v>
      </c>
      <c r="I16" s="167" t="s">
        <v>13</v>
      </c>
      <c r="J16" s="130">
        <v>125</v>
      </c>
      <c r="K16" s="135">
        <v>0</v>
      </c>
      <c r="L16" s="168">
        <f t="shared" ref="L16:L31" si="5">J16*K16</f>
        <v>0</v>
      </c>
      <c r="M16" s="135">
        <v>0</v>
      </c>
      <c r="N16" s="140">
        <f t="shared" si="4"/>
        <v>0</v>
      </c>
    </row>
    <row r="17" spans="1:14" x14ac:dyDescent="0.2">
      <c r="A17" s="169" t="s">
        <v>14</v>
      </c>
      <c r="B17" s="130">
        <v>125</v>
      </c>
      <c r="C17" s="131">
        <v>80</v>
      </c>
      <c r="D17" s="132">
        <f t="shared" si="1"/>
        <v>10000</v>
      </c>
      <c r="E17" s="133">
        <v>0</v>
      </c>
      <c r="F17" s="131">
        <f t="shared" si="2"/>
        <v>0</v>
      </c>
      <c r="G17" s="134">
        <f t="shared" si="3"/>
        <v>-80</v>
      </c>
      <c r="I17" s="170" t="s">
        <v>14</v>
      </c>
      <c r="J17" s="130">
        <v>125</v>
      </c>
      <c r="K17" s="135">
        <v>0</v>
      </c>
      <c r="L17" s="168">
        <f t="shared" si="5"/>
        <v>0</v>
      </c>
      <c r="M17" s="135">
        <v>0</v>
      </c>
      <c r="N17" s="140">
        <f t="shared" si="4"/>
        <v>0</v>
      </c>
    </row>
    <row r="18" spans="1:14" x14ac:dyDescent="0.2">
      <c r="A18" s="154" t="s">
        <v>15</v>
      </c>
      <c r="B18" s="155"/>
      <c r="C18" s="171"/>
      <c r="D18" s="172"/>
      <c r="E18" s="173"/>
      <c r="F18" s="159"/>
      <c r="G18" s="143"/>
      <c r="I18" s="160" t="s">
        <v>21</v>
      </c>
      <c r="J18" s="161"/>
      <c r="K18" s="174"/>
      <c r="L18" s="175"/>
      <c r="M18" s="174"/>
      <c r="N18" s="165"/>
    </row>
    <row r="19" spans="1:14" x14ac:dyDescent="0.2">
      <c r="A19" s="166" t="s">
        <v>80</v>
      </c>
      <c r="B19" s="130">
        <v>130</v>
      </c>
      <c r="C19" s="131">
        <v>100</v>
      </c>
      <c r="D19" s="132">
        <f t="shared" ref="D19:D24" si="6">+$B19*C19</f>
        <v>13000</v>
      </c>
      <c r="E19" s="133">
        <v>88</v>
      </c>
      <c r="F19" s="131">
        <f t="shared" ref="F19:F24" si="7">+$B19*E19</f>
        <v>11440</v>
      </c>
      <c r="G19" s="134">
        <f t="shared" si="3"/>
        <v>-12</v>
      </c>
      <c r="I19" s="167" t="s">
        <v>9</v>
      </c>
      <c r="J19" s="130">
        <v>130</v>
      </c>
      <c r="K19" s="135">
        <v>0</v>
      </c>
      <c r="L19" s="168">
        <f t="shared" si="5"/>
        <v>0</v>
      </c>
      <c r="M19" s="135">
        <v>0</v>
      </c>
      <c r="N19" s="140">
        <f t="shared" si="4"/>
        <v>0</v>
      </c>
    </row>
    <row r="20" spans="1:14" x14ac:dyDescent="0.2">
      <c r="A20" s="166" t="s">
        <v>10</v>
      </c>
      <c r="B20" s="130">
        <v>130</v>
      </c>
      <c r="C20" s="131">
        <v>605</v>
      </c>
      <c r="D20" s="132">
        <f t="shared" si="6"/>
        <v>78650</v>
      </c>
      <c r="E20" s="133">
        <v>493.25</v>
      </c>
      <c r="F20" s="131">
        <f t="shared" si="7"/>
        <v>64122.5</v>
      </c>
      <c r="G20" s="134">
        <f t="shared" si="3"/>
        <v>-111.75</v>
      </c>
      <c r="I20" s="167" t="s">
        <v>10</v>
      </c>
      <c r="J20" s="130">
        <v>130</v>
      </c>
      <c r="K20" s="135">
        <v>0</v>
      </c>
      <c r="L20" s="168">
        <f t="shared" si="5"/>
        <v>0</v>
      </c>
      <c r="M20" s="135">
        <v>0</v>
      </c>
      <c r="N20" s="140">
        <f t="shared" si="4"/>
        <v>0</v>
      </c>
    </row>
    <row r="21" spans="1:14" x14ac:dyDescent="0.2">
      <c r="A21" s="176" t="s">
        <v>11</v>
      </c>
      <c r="B21" s="177">
        <v>130</v>
      </c>
      <c r="C21" s="131">
        <v>0</v>
      </c>
      <c r="D21" s="132">
        <f t="shared" si="6"/>
        <v>0</v>
      </c>
      <c r="E21" s="133">
        <v>0</v>
      </c>
      <c r="F21" s="131">
        <f t="shared" si="7"/>
        <v>0</v>
      </c>
      <c r="G21" s="134">
        <f t="shared" si="3"/>
        <v>0</v>
      </c>
      <c r="I21" s="167" t="s">
        <v>11</v>
      </c>
      <c r="J21" s="130">
        <v>130</v>
      </c>
      <c r="K21" s="135">
        <v>0</v>
      </c>
      <c r="L21" s="168">
        <f t="shared" si="5"/>
        <v>0</v>
      </c>
      <c r="M21" s="135">
        <v>0</v>
      </c>
      <c r="N21" s="140">
        <f t="shared" si="4"/>
        <v>0</v>
      </c>
    </row>
    <row r="22" spans="1:14" x14ac:dyDescent="0.2">
      <c r="A22" s="166" t="s">
        <v>79</v>
      </c>
      <c r="B22" s="130">
        <v>130</v>
      </c>
      <c r="C22" s="131">
        <v>1061</v>
      </c>
      <c r="D22" s="132">
        <f t="shared" si="6"/>
        <v>137930</v>
      </c>
      <c r="E22" s="133">
        <v>953</v>
      </c>
      <c r="F22" s="131">
        <f t="shared" si="7"/>
        <v>123890</v>
      </c>
      <c r="G22" s="134">
        <f t="shared" si="3"/>
        <v>-108</v>
      </c>
      <c r="I22" s="167" t="s">
        <v>12</v>
      </c>
      <c r="J22" s="130">
        <v>130</v>
      </c>
      <c r="K22" s="135">
        <v>0</v>
      </c>
      <c r="L22" s="168">
        <f t="shared" si="5"/>
        <v>0</v>
      </c>
      <c r="M22" s="135">
        <v>0</v>
      </c>
      <c r="N22" s="140">
        <f t="shared" si="4"/>
        <v>0</v>
      </c>
    </row>
    <row r="23" spans="1:14" x14ac:dyDescent="0.2">
      <c r="A23" s="166" t="s">
        <v>100</v>
      </c>
      <c r="B23" s="130">
        <v>125</v>
      </c>
      <c r="C23" s="131">
        <v>418</v>
      </c>
      <c r="D23" s="132">
        <f t="shared" si="6"/>
        <v>52250</v>
      </c>
      <c r="E23" s="133">
        <v>544</v>
      </c>
      <c r="F23" s="131">
        <f t="shared" si="7"/>
        <v>68000</v>
      </c>
      <c r="G23" s="134">
        <f t="shared" si="3"/>
        <v>126</v>
      </c>
      <c r="I23" s="167" t="s">
        <v>13</v>
      </c>
      <c r="J23" s="130">
        <v>125</v>
      </c>
      <c r="K23" s="135">
        <v>0</v>
      </c>
      <c r="L23" s="168">
        <f t="shared" si="5"/>
        <v>0</v>
      </c>
      <c r="M23" s="135">
        <v>0</v>
      </c>
      <c r="N23" s="140">
        <f t="shared" si="4"/>
        <v>0</v>
      </c>
    </row>
    <row r="24" spans="1:14" x14ac:dyDescent="0.2">
      <c r="A24" s="169" t="s">
        <v>14</v>
      </c>
      <c r="B24" s="130">
        <v>125</v>
      </c>
      <c r="C24" s="131">
        <v>320</v>
      </c>
      <c r="D24" s="132">
        <f t="shared" si="6"/>
        <v>40000</v>
      </c>
      <c r="E24" s="133">
        <v>345</v>
      </c>
      <c r="F24" s="131">
        <f t="shared" si="7"/>
        <v>43125</v>
      </c>
      <c r="G24" s="134">
        <f t="shared" si="3"/>
        <v>25</v>
      </c>
      <c r="I24" s="170" t="s">
        <v>14</v>
      </c>
      <c r="J24" s="130">
        <v>125</v>
      </c>
      <c r="K24" s="135">
        <v>0</v>
      </c>
      <c r="L24" s="168">
        <f t="shared" si="5"/>
        <v>0</v>
      </c>
      <c r="M24" s="135">
        <v>0</v>
      </c>
      <c r="N24" s="140">
        <f t="shared" si="4"/>
        <v>0</v>
      </c>
    </row>
    <row r="25" spans="1:14" x14ac:dyDescent="0.2">
      <c r="A25" s="154" t="s">
        <v>16</v>
      </c>
      <c r="B25" s="155"/>
      <c r="C25" s="171"/>
      <c r="D25" s="172"/>
      <c r="E25" s="173"/>
      <c r="F25" s="159"/>
      <c r="G25" s="143"/>
      <c r="I25" s="160" t="s">
        <v>22</v>
      </c>
      <c r="J25" s="161"/>
      <c r="K25" s="174"/>
      <c r="L25" s="175"/>
      <c r="M25" s="174"/>
      <c r="N25" s="165"/>
    </row>
    <row r="26" spans="1:14" x14ac:dyDescent="0.2">
      <c r="A26" s="166" t="s">
        <v>80</v>
      </c>
      <c r="B26" s="130">
        <v>130</v>
      </c>
      <c r="C26" s="131">
        <v>0</v>
      </c>
      <c r="D26" s="132">
        <f t="shared" ref="D26:D31" si="8">+$B26*C26</f>
        <v>0</v>
      </c>
      <c r="E26" s="133">
        <v>0</v>
      </c>
      <c r="F26" s="131">
        <f t="shared" ref="F26:F31" si="9">+$B26*E26</f>
        <v>0</v>
      </c>
      <c r="G26" s="143"/>
      <c r="I26" s="167" t="s">
        <v>9</v>
      </c>
      <c r="J26" s="130">
        <v>130</v>
      </c>
      <c r="K26" s="135">
        <v>0</v>
      </c>
      <c r="L26" s="168">
        <f t="shared" si="5"/>
        <v>0</v>
      </c>
      <c r="M26" s="135">
        <v>0</v>
      </c>
      <c r="N26" s="140">
        <f t="shared" si="4"/>
        <v>0</v>
      </c>
    </row>
    <row r="27" spans="1:14" x14ac:dyDescent="0.2">
      <c r="A27" s="166" t="s">
        <v>10</v>
      </c>
      <c r="B27" s="130">
        <v>130</v>
      </c>
      <c r="C27" s="131">
        <v>0</v>
      </c>
      <c r="D27" s="132">
        <f t="shared" si="8"/>
        <v>0</v>
      </c>
      <c r="E27" s="133">
        <v>0</v>
      </c>
      <c r="F27" s="131">
        <f t="shared" si="9"/>
        <v>0</v>
      </c>
      <c r="G27" s="143"/>
      <c r="I27" s="167" t="s">
        <v>10</v>
      </c>
      <c r="J27" s="130">
        <v>130</v>
      </c>
      <c r="K27" s="135">
        <v>0</v>
      </c>
      <c r="L27" s="168">
        <f t="shared" si="5"/>
        <v>0</v>
      </c>
      <c r="M27" s="135">
        <v>0</v>
      </c>
      <c r="N27" s="140">
        <f t="shared" si="4"/>
        <v>0</v>
      </c>
    </row>
    <row r="28" spans="1:14" x14ac:dyDescent="0.2">
      <c r="A28" s="166" t="s">
        <v>11</v>
      </c>
      <c r="B28" s="130">
        <v>130</v>
      </c>
      <c r="C28" s="131">
        <v>0</v>
      </c>
      <c r="D28" s="132">
        <f t="shared" si="8"/>
        <v>0</v>
      </c>
      <c r="E28" s="133">
        <v>0</v>
      </c>
      <c r="F28" s="131">
        <f t="shared" si="9"/>
        <v>0</v>
      </c>
      <c r="G28" s="143"/>
      <c r="I28" s="167" t="s">
        <v>11</v>
      </c>
      <c r="J28" s="130">
        <v>130</v>
      </c>
      <c r="K28" s="135">
        <v>0</v>
      </c>
      <c r="L28" s="168">
        <f t="shared" si="5"/>
        <v>0</v>
      </c>
      <c r="M28" s="135">
        <v>0</v>
      </c>
      <c r="N28" s="140">
        <f t="shared" si="4"/>
        <v>0</v>
      </c>
    </row>
    <row r="29" spans="1:14" x14ac:dyDescent="0.2">
      <c r="A29" s="166" t="s">
        <v>79</v>
      </c>
      <c r="B29" s="130">
        <v>130</v>
      </c>
      <c r="C29" s="131">
        <v>0</v>
      </c>
      <c r="D29" s="132">
        <f t="shared" si="8"/>
        <v>0</v>
      </c>
      <c r="E29" s="133">
        <v>0</v>
      </c>
      <c r="F29" s="131">
        <f t="shared" si="9"/>
        <v>0</v>
      </c>
      <c r="G29" s="143"/>
      <c r="I29" s="167" t="s">
        <v>12</v>
      </c>
      <c r="J29" s="130">
        <v>130</v>
      </c>
      <c r="K29" s="135">
        <v>0</v>
      </c>
      <c r="L29" s="168">
        <f t="shared" si="5"/>
        <v>0</v>
      </c>
      <c r="M29" s="135">
        <v>0</v>
      </c>
      <c r="N29" s="140">
        <f t="shared" si="4"/>
        <v>0</v>
      </c>
    </row>
    <row r="30" spans="1:14" x14ac:dyDescent="0.2">
      <c r="A30" s="166" t="s">
        <v>98</v>
      </c>
      <c r="B30" s="130">
        <v>125</v>
      </c>
      <c r="C30" s="131">
        <v>0</v>
      </c>
      <c r="D30" s="178">
        <f t="shared" si="8"/>
        <v>0</v>
      </c>
      <c r="E30" s="133">
        <v>0</v>
      </c>
      <c r="F30" s="131">
        <f t="shared" si="9"/>
        <v>0</v>
      </c>
      <c r="G30" s="143"/>
      <c r="I30" s="167" t="s">
        <v>13</v>
      </c>
      <c r="J30" s="130">
        <v>125</v>
      </c>
      <c r="K30" s="135">
        <v>0</v>
      </c>
      <c r="L30" s="168">
        <f t="shared" si="5"/>
        <v>0</v>
      </c>
      <c r="M30" s="135">
        <v>0</v>
      </c>
      <c r="N30" s="140">
        <f t="shared" si="4"/>
        <v>0</v>
      </c>
    </row>
    <row r="31" spans="1:14" x14ac:dyDescent="0.2">
      <c r="A31" s="169" t="s">
        <v>14</v>
      </c>
      <c r="B31" s="130">
        <v>125</v>
      </c>
      <c r="C31" s="131">
        <v>0</v>
      </c>
      <c r="D31" s="178">
        <f t="shared" si="8"/>
        <v>0</v>
      </c>
      <c r="E31" s="133">
        <v>0</v>
      </c>
      <c r="F31" s="131">
        <f t="shared" si="9"/>
        <v>0</v>
      </c>
      <c r="G31" s="143"/>
      <c r="I31" s="170" t="s">
        <v>14</v>
      </c>
      <c r="J31" s="130">
        <v>125</v>
      </c>
      <c r="K31" s="135">
        <v>0</v>
      </c>
      <c r="L31" s="168">
        <f t="shared" si="5"/>
        <v>0</v>
      </c>
      <c r="M31" s="135">
        <v>0</v>
      </c>
      <c r="N31" s="140">
        <f t="shared" si="4"/>
        <v>0</v>
      </c>
    </row>
    <row r="32" spans="1:14" x14ac:dyDescent="0.2">
      <c r="A32" s="160" t="s">
        <v>18</v>
      </c>
      <c r="B32" s="161"/>
      <c r="C32" s="179"/>
      <c r="D32" s="180"/>
      <c r="E32" s="181"/>
      <c r="F32" s="159"/>
      <c r="G32" s="143"/>
      <c r="I32" s="160" t="s">
        <v>23</v>
      </c>
      <c r="J32" s="161"/>
      <c r="K32" s="162"/>
      <c r="L32" s="163"/>
      <c r="M32" s="162"/>
      <c r="N32" s="165"/>
    </row>
    <row r="33" spans="1:14" x14ac:dyDescent="0.2">
      <c r="A33" s="167" t="s">
        <v>92</v>
      </c>
      <c r="B33" s="130">
        <v>130</v>
      </c>
      <c r="C33" s="131">
        <v>0</v>
      </c>
      <c r="D33" s="132">
        <f t="shared" ref="D33:D38" si="10">+$B33*C33</f>
        <v>0</v>
      </c>
      <c r="E33" s="133">
        <v>0</v>
      </c>
      <c r="F33" s="131">
        <f t="shared" ref="F33:F38" si="11">+$B33*E33</f>
        <v>0</v>
      </c>
      <c r="G33" s="143"/>
      <c r="I33" s="167" t="s">
        <v>9</v>
      </c>
      <c r="J33" s="130">
        <v>130</v>
      </c>
      <c r="K33" s="135">
        <v>0</v>
      </c>
      <c r="L33" s="182">
        <f t="shared" ref="L33:L38" si="12">+$J33*K33</f>
        <v>0</v>
      </c>
      <c r="M33" s="135">
        <v>0</v>
      </c>
      <c r="N33" s="140">
        <f t="shared" ref="N33:N38" si="13">+$J33*M33</f>
        <v>0</v>
      </c>
    </row>
    <row r="34" spans="1:14" x14ac:dyDescent="0.2">
      <c r="A34" s="167" t="s">
        <v>93</v>
      </c>
      <c r="B34" s="130">
        <v>130</v>
      </c>
      <c r="C34" s="131">
        <v>0</v>
      </c>
      <c r="D34" s="132">
        <f t="shared" si="10"/>
        <v>0</v>
      </c>
      <c r="E34" s="133">
        <v>0</v>
      </c>
      <c r="F34" s="131">
        <f t="shared" si="11"/>
        <v>0</v>
      </c>
      <c r="G34" s="143"/>
      <c r="I34" s="167" t="s">
        <v>10</v>
      </c>
      <c r="J34" s="130">
        <v>130</v>
      </c>
      <c r="K34" s="135">
        <v>0</v>
      </c>
      <c r="L34" s="182">
        <f t="shared" si="12"/>
        <v>0</v>
      </c>
      <c r="M34" s="135">
        <v>0</v>
      </c>
      <c r="N34" s="140">
        <f t="shared" si="13"/>
        <v>0</v>
      </c>
    </row>
    <row r="35" spans="1:14" x14ac:dyDescent="0.2">
      <c r="A35" s="167" t="s">
        <v>94</v>
      </c>
      <c r="B35" s="130">
        <v>130</v>
      </c>
      <c r="C35" s="131">
        <v>0</v>
      </c>
      <c r="D35" s="132">
        <f t="shared" si="10"/>
        <v>0</v>
      </c>
      <c r="E35" s="133">
        <v>0</v>
      </c>
      <c r="F35" s="131">
        <f t="shared" si="11"/>
        <v>0</v>
      </c>
      <c r="G35" s="143"/>
      <c r="I35" s="167" t="s">
        <v>11</v>
      </c>
      <c r="J35" s="130">
        <v>130</v>
      </c>
      <c r="K35" s="135">
        <v>0</v>
      </c>
      <c r="L35" s="182">
        <f t="shared" si="12"/>
        <v>0</v>
      </c>
      <c r="M35" s="135">
        <v>0</v>
      </c>
      <c r="N35" s="140">
        <f t="shared" si="13"/>
        <v>0</v>
      </c>
    </row>
    <row r="36" spans="1:14" x14ac:dyDescent="0.2">
      <c r="A36" s="167" t="s">
        <v>95</v>
      </c>
      <c r="B36" s="130">
        <v>130</v>
      </c>
      <c r="C36" s="131">
        <v>0</v>
      </c>
      <c r="D36" s="132">
        <f t="shared" si="10"/>
        <v>0</v>
      </c>
      <c r="E36" s="133">
        <v>0</v>
      </c>
      <c r="F36" s="131">
        <f t="shared" si="11"/>
        <v>0</v>
      </c>
      <c r="G36" s="143"/>
      <c r="I36" s="167" t="s">
        <v>12</v>
      </c>
      <c r="J36" s="130">
        <v>130</v>
      </c>
      <c r="K36" s="135">
        <v>0</v>
      </c>
      <c r="L36" s="182">
        <f t="shared" si="12"/>
        <v>0</v>
      </c>
      <c r="M36" s="135">
        <v>0</v>
      </c>
      <c r="N36" s="140">
        <f t="shared" si="13"/>
        <v>0</v>
      </c>
    </row>
    <row r="37" spans="1:14" x14ac:dyDescent="0.2">
      <c r="A37" s="167" t="s">
        <v>96</v>
      </c>
      <c r="B37" s="130">
        <v>125</v>
      </c>
      <c r="C37" s="131">
        <v>0</v>
      </c>
      <c r="D37" s="132">
        <f t="shared" si="10"/>
        <v>0</v>
      </c>
      <c r="E37" s="133">
        <v>0</v>
      </c>
      <c r="F37" s="131">
        <f t="shared" si="11"/>
        <v>0</v>
      </c>
      <c r="G37" s="143"/>
      <c r="I37" s="167" t="s">
        <v>13</v>
      </c>
      <c r="J37" s="130">
        <v>125</v>
      </c>
      <c r="K37" s="135">
        <v>0</v>
      </c>
      <c r="L37" s="182">
        <f t="shared" si="12"/>
        <v>0</v>
      </c>
      <c r="M37" s="135">
        <v>0</v>
      </c>
      <c r="N37" s="140">
        <f t="shared" si="13"/>
        <v>0</v>
      </c>
    </row>
    <row r="38" spans="1:14" x14ac:dyDescent="0.2">
      <c r="A38" s="170" t="s">
        <v>97</v>
      </c>
      <c r="B38" s="130">
        <v>125</v>
      </c>
      <c r="C38" s="131">
        <v>0</v>
      </c>
      <c r="D38" s="132">
        <f t="shared" si="10"/>
        <v>0</v>
      </c>
      <c r="E38" s="133">
        <v>0</v>
      </c>
      <c r="F38" s="131">
        <f t="shared" si="11"/>
        <v>0</v>
      </c>
      <c r="G38" s="143"/>
      <c r="I38" s="170" t="s">
        <v>14</v>
      </c>
      <c r="J38" s="130">
        <v>125</v>
      </c>
      <c r="K38" s="135">
        <v>0</v>
      </c>
      <c r="L38" s="182">
        <f t="shared" si="12"/>
        <v>0</v>
      </c>
      <c r="M38" s="135">
        <v>0</v>
      </c>
      <c r="N38" s="140">
        <f t="shared" si="13"/>
        <v>0</v>
      </c>
    </row>
    <row r="39" spans="1:14" x14ac:dyDescent="0.2">
      <c r="A39" s="154" t="s">
        <v>17</v>
      </c>
      <c r="B39" s="155"/>
      <c r="C39" s="171"/>
      <c r="D39" s="172"/>
      <c r="E39" s="173"/>
      <c r="F39" s="159"/>
      <c r="G39" s="143"/>
      <c r="I39" s="160" t="s">
        <v>66</v>
      </c>
      <c r="J39" s="161"/>
      <c r="K39" s="174"/>
      <c r="L39" s="175"/>
      <c r="M39" s="175"/>
      <c r="N39" s="165"/>
    </row>
    <row r="40" spans="1:14" x14ac:dyDescent="0.2">
      <c r="A40" s="166" t="s">
        <v>9</v>
      </c>
      <c r="B40" s="130">
        <v>130</v>
      </c>
      <c r="C40" s="131">
        <v>0</v>
      </c>
      <c r="D40" s="132">
        <f t="shared" ref="D40:D45" si="14">+$B40*C40</f>
        <v>0</v>
      </c>
      <c r="E40" s="133">
        <v>0</v>
      </c>
      <c r="F40" s="131">
        <f t="shared" ref="F40:F45" si="15">+$B40*E40</f>
        <v>0</v>
      </c>
      <c r="G40" s="143"/>
      <c r="I40" s="167"/>
      <c r="K40" s="183"/>
      <c r="L40" s="184"/>
      <c r="M40" s="184"/>
      <c r="N40" s="136"/>
    </row>
    <row r="41" spans="1:14" x14ac:dyDescent="0.2">
      <c r="A41" s="166" t="s">
        <v>10</v>
      </c>
      <c r="B41" s="130">
        <v>130</v>
      </c>
      <c r="C41" s="131">
        <v>0</v>
      </c>
      <c r="D41" s="132">
        <f t="shared" si="14"/>
        <v>0</v>
      </c>
      <c r="E41" s="133">
        <v>0</v>
      </c>
      <c r="F41" s="131">
        <f t="shared" si="15"/>
        <v>0</v>
      </c>
      <c r="G41" s="143"/>
      <c r="I41" s="167"/>
      <c r="K41" s="183"/>
      <c r="L41" s="184"/>
      <c r="M41" s="184"/>
      <c r="N41" s="136"/>
    </row>
    <row r="42" spans="1:14" x14ac:dyDescent="0.2">
      <c r="A42" s="176" t="s">
        <v>11</v>
      </c>
      <c r="B42" s="177">
        <v>130</v>
      </c>
      <c r="C42" s="131">
        <v>0</v>
      </c>
      <c r="D42" s="132">
        <f t="shared" si="14"/>
        <v>0</v>
      </c>
      <c r="E42" s="133">
        <v>0</v>
      </c>
      <c r="F42" s="131">
        <f t="shared" si="15"/>
        <v>0</v>
      </c>
      <c r="G42" s="143"/>
      <c r="I42" s="167"/>
      <c r="K42" s="183"/>
      <c r="L42" s="184"/>
      <c r="M42" s="184"/>
      <c r="N42" s="136"/>
    </row>
    <row r="43" spans="1:14" x14ac:dyDescent="0.2">
      <c r="A43" s="166" t="s">
        <v>12</v>
      </c>
      <c r="B43" s="130">
        <v>130</v>
      </c>
      <c r="C43" s="131">
        <v>0</v>
      </c>
      <c r="D43" s="132">
        <f t="shared" si="14"/>
        <v>0</v>
      </c>
      <c r="E43" s="133">
        <v>0</v>
      </c>
      <c r="F43" s="131">
        <f t="shared" si="15"/>
        <v>0</v>
      </c>
      <c r="G43" s="143"/>
      <c r="I43" s="167"/>
      <c r="K43" s="183"/>
      <c r="L43" s="184"/>
      <c r="M43" s="184"/>
      <c r="N43" s="136"/>
    </row>
    <row r="44" spans="1:14" x14ac:dyDescent="0.2">
      <c r="A44" s="166" t="s">
        <v>13</v>
      </c>
      <c r="B44" s="130">
        <v>125</v>
      </c>
      <c r="C44" s="131">
        <v>0</v>
      </c>
      <c r="D44" s="132">
        <f t="shared" si="14"/>
        <v>0</v>
      </c>
      <c r="E44" s="133">
        <v>0</v>
      </c>
      <c r="F44" s="131">
        <f t="shared" si="15"/>
        <v>0</v>
      </c>
      <c r="G44" s="143"/>
      <c r="I44" s="167"/>
      <c r="K44" s="183"/>
      <c r="L44" s="184"/>
      <c r="M44" s="184"/>
      <c r="N44" s="136"/>
    </row>
    <row r="45" spans="1:14" x14ac:dyDescent="0.2">
      <c r="A45" s="169" t="s">
        <v>14</v>
      </c>
      <c r="B45" s="130">
        <v>125</v>
      </c>
      <c r="C45" s="131">
        <v>0</v>
      </c>
      <c r="D45" s="132">
        <f t="shared" si="14"/>
        <v>0</v>
      </c>
      <c r="E45" s="133">
        <v>0</v>
      </c>
      <c r="F45" s="131">
        <f t="shared" si="15"/>
        <v>0</v>
      </c>
      <c r="G45" s="143"/>
      <c r="I45" s="167"/>
      <c r="K45" s="183"/>
      <c r="L45" s="184"/>
      <c r="M45" s="184"/>
      <c r="N45" s="136"/>
    </row>
    <row r="46" spans="1:14" x14ac:dyDescent="0.2">
      <c r="A46" s="170"/>
      <c r="B46" s="130"/>
      <c r="C46" s="185"/>
      <c r="D46" s="151"/>
      <c r="E46" s="186"/>
      <c r="F46" s="153"/>
      <c r="G46" s="187">
        <f>SUM(G5:G24)</f>
        <v>131.31</v>
      </c>
      <c r="I46" s="167"/>
      <c r="K46" s="183"/>
      <c r="L46" s="184"/>
      <c r="M46" s="184"/>
      <c r="N46" s="136"/>
    </row>
    <row r="47" spans="1:14" x14ac:dyDescent="0.2">
      <c r="B47" s="130"/>
      <c r="C47" s="188"/>
      <c r="D47" s="131"/>
      <c r="E47" s="189"/>
      <c r="F47" s="190"/>
      <c r="G47" s="191">
        <f>SUM(G12:G24)</f>
        <v>-81.44</v>
      </c>
      <c r="K47" s="192"/>
      <c r="L47" s="184"/>
      <c r="M47" s="184"/>
      <c r="N47" s="136"/>
    </row>
    <row r="48" spans="1:14" ht="13.5" thickBot="1" x14ac:dyDescent="0.25">
      <c r="A48" s="193" t="s">
        <v>59</v>
      </c>
      <c r="B48" s="130"/>
      <c r="C48" s="194">
        <f>SUM(C5:C47)</f>
        <v>4893</v>
      </c>
      <c r="D48" s="195">
        <f>SUM(D5:D47)</f>
        <v>658560</v>
      </c>
      <c r="E48" s="196">
        <f>SUM(E5:E47)</f>
        <v>5024.3099999999995</v>
      </c>
      <c r="F48" s="197">
        <f>SUM(F5:F47)</f>
        <v>676926.55</v>
      </c>
      <c r="G48" s="143"/>
      <c r="I48" s="193" t="s">
        <v>43</v>
      </c>
      <c r="J48" s="130"/>
      <c r="K48" s="198">
        <f>SUM(K5:K47)</f>
        <v>0</v>
      </c>
      <c r="L48" s="198">
        <f>SUM(L5:L47)</f>
        <v>0</v>
      </c>
      <c r="M48" s="199">
        <f>SUM(M5:M47)</f>
        <v>0</v>
      </c>
      <c r="N48" s="200">
        <f>SUM(N5:N47)</f>
        <v>0</v>
      </c>
    </row>
    <row r="49" spans="1:14" x14ac:dyDescent="0.2">
      <c r="E49" s="202"/>
      <c r="G49" s="143"/>
    </row>
    <row r="50" spans="1:14" x14ac:dyDescent="0.2">
      <c r="E50" s="202">
        <f>E48+M48</f>
        <v>5024.3099999999995</v>
      </c>
      <c r="G50" s="143"/>
    </row>
    <row r="51" spans="1:14" x14ac:dyDescent="0.2">
      <c r="E51" s="202"/>
      <c r="G51" s="143"/>
    </row>
    <row r="52" spans="1:14" x14ac:dyDescent="0.2">
      <c r="A52" s="100" t="s">
        <v>99</v>
      </c>
      <c r="E52" s="202"/>
      <c r="G52" s="143"/>
    </row>
    <row r="53" spans="1:14" x14ac:dyDescent="0.2">
      <c r="E53" s="202"/>
      <c r="G53" s="143"/>
    </row>
    <row r="54" spans="1:14" s="203" customFormat="1" x14ac:dyDescent="0.2">
      <c r="C54" s="204" t="s">
        <v>88</v>
      </c>
      <c r="D54" s="204" t="s">
        <v>89</v>
      </c>
      <c r="E54" s="205" t="s">
        <v>90</v>
      </c>
      <c r="F54" s="204" t="s">
        <v>91</v>
      </c>
      <c r="G54" s="116"/>
      <c r="K54" s="203" t="s">
        <v>88</v>
      </c>
      <c r="L54" s="203" t="s">
        <v>89</v>
      </c>
      <c r="M54" s="203" t="s">
        <v>90</v>
      </c>
      <c r="N54" s="203" t="s">
        <v>91</v>
      </c>
    </row>
    <row r="55" spans="1:14" x14ac:dyDescent="0.2">
      <c r="A55" s="206" t="s">
        <v>5</v>
      </c>
      <c r="B55" s="207"/>
      <c r="C55" s="131">
        <f t="shared" ref="C55:F56" si="16">SUM(C5)</f>
        <v>1690</v>
      </c>
      <c r="D55" s="131">
        <f t="shared" si="16"/>
        <v>245050</v>
      </c>
      <c r="E55" s="133">
        <f t="shared" si="16"/>
        <v>1760.75</v>
      </c>
      <c r="F55" s="131">
        <f t="shared" si="16"/>
        <v>255308.75</v>
      </c>
      <c r="G55" s="143"/>
      <c r="H55" s="184"/>
      <c r="I55" s="208" t="s">
        <v>5</v>
      </c>
      <c r="J55" s="207"/>
      <c r="K55" s="209">
        <f>SUM(K5)</f>
        <v>0</v>
      </c>
      <c r="L55" s="209">
        <f>SUM(L5)</f>
        <v>0</v>
      </c>
      <c r="M55" s="168">
        <f>SUM(M5)</f>
        <v>0</v>
      </c>
      <c r="N55" s="140">
        <f>SUM(N5)</f>
        <v>0</v>
      </c>
    </row>
    <row r="56" spans="1:14" x14ac:dyDescent="0.2">
      <c r="A56" s="206" t="s">
        <v>61</v>
      </c>
      <c r="B56" s="207"/>
      <c r="C56" s="131">
        <f t="shared" si="16"/>
        <v>120</v>
      </c>
      <c r="D56" s="131">
        <f t="shared" si="16"/>
        <v>17400</v>
      </c>
      <c r="E56" s="133">
        <f t="shared" si="16"/>
        <v>120</v>
      </c>
      <c r="F56" s="131">
        <f t="shared" si="16"/>
        <v>17400</v>
      </c>
      <c r="G56" s="143"/>
      <c r="H56" s="184"/>
      <c r="I56" s="208" t="s">
        <v>61</v>
      </c>
      <c r="J56" s="207"/>
      <c r="K56" s="209"/>
      <c r="L56" s="209"/>
      <c r="M56" s="168"/>
      <c r="N56" s="140"/>
    </row>
    <row r="57" spans="1:14" x14ac:dyDescent="0.2">
      <c r="A57" s="210" t="s">
        <v>6</v>
      </c>
      <c r="B57" s="207"/>
      <c r="C57" s="131">
        <f t="shared" ref="C57:F58" si="17">SUM(C7)</f>
        <v>154</v>
      </c>
      <c r="D57" s="131">
        <f t="shared" si="17"/>
        <v>20020</v>
      </c>
      <c r="E57" s="133">
        <f t="shared" si="17"/>
        <v>296</v>
      </c>
      <c r="F57" s="131">
        <f t="shared" si="17"/>
        <v>38480</v>
      </c>
      <c r="G57" s="143"/>
      <c r="H57" s="184"/>
      <c r="I57" s="211" t="s">
        <v>6</v>
      </c>
      <c r="J57" s="207"/>
      <c r="K57" s="209">
        <f>K7</f>
        <v>0</v>
      </c>
      <c r="L57" s="209">
        <f>L7</f>
        <v>0</v>
      </c>
      <c r="M57" s="168">
        <f>M7</f>
        <v>0</v>
      </c>
      <c r="N57" s="140">
        <f>N7</f>
        <v>0</v>
      </c>
    </row>
    <row r="58" spans="1:14" x14ac:dyDescent="0.2">
      <c r="A58" s="210" t="s">
        <v>11</v>
      </c>
      <c r="B58" s="207"/>
      <c r="C58" s="131">
        <f t="shared" si="17"/>
        <v>0</v>
      </c>
      <c r="D58" s="131">
        <f t="shared" si="17"/>
        <v>0</v>
      </c>
      <c r="E58" s="133">
        <f t="shared" si="17"/>
        <v>0</v>
      </c>
      <c r="F58" s="131">
        <f t="shared" si="17"/>
        <v>0</v>
      </c>
      <c r="G58" s="143"/>
      <c r="H58" s="184"/>
      <c r="I58" s="211" t="s">
        <v>11</v>
      </c>
      <c r="J58" s="207"/>
      <c r="K58" s="209">
        <f>SUM(K14,K21,K28,K35)</f>
        <v>0</v>
      </c>
      <c r="L58" s="209">
        <f>SUM(L14,L21,L28,L35)</f>
        <v>0</v>
      </c>
      <c r="M58" s="168">
        <f>SUM(M14,M21,M28,M35)</f>
        <v>0</v>
      </c>
      <c r="N58" s="140">
        <f>SUM(N14,N21,N28,N35)</f>
        <v>0</v>
      </c>
    </row>
    <row r="59" spans="1:14" x14ac:dyDescent="0.2">
      <c r="A59" s="210" t="s">
        <v>9</v>
      </c>
      <c r="B59" s="207"/>
      <c r="C59" s="131">
        <f t="shared" ref="C59:F60" si="18">SUM(C12,C19,C26,C33,C40)</f>
        <v>127</v>
      </c>
      <c r="D59" s="131">
        <f t="shared" si="18"/>
        <v>16510</v>
      </c>
      <c r="E59" s="133">
        <f>SUM(E12,E19,E26,E33,E40)</f>
        <v>98.56</v>
      </c>
      <c r="F59" s="131">
        <f t="shared" si="18"/>
        <v>12812.8</v>
      </c>
      <c r="G59" s="143"/>
      <c r="H59" s="184"/>
      <c r="I59" s="211" t="s">
        <v>9</v>
      </c>
      <c r="J59" s="207"/>
      <c r="K59" s="209">
        <f t="shared" ref="K59:N60" si="19">SUM(K12,K19,K26,K33)</f>
        <v>0</v>
      </c>
      <c r="L59" s="209">
        <f t="shared" si="19"/>
        <v>0</v>
      </c>
      <c r="M59" s="168">
        <f t="shared" si="19"/>
        <v>0</v>
      </c>
      <c r="N59" s="140">
        <f t="shared" si="19"/>
        <v>0</v>
      </c>
    </row>
    <row r="60" spans="1:14" x14ac:dyDescent="0.2">
      <c r="A60" s="210" t="s">
        <v>10</v>
      </c>
      <c r="B60" s="207"/>
      <c r="C60" s="131">
        <f t="shared" si="18"/>
        <v>685</v>
      </c>
      <c r="D60" s="131">
        <f t="shared" si="18"/>
        <v>89050</v>
      </c>
      <c r="E60" s="133">
        <f t="shared" si="18"/>
        <v>682.5</v>
      </c>
      <c r="F60" s="131">
        <f t="shared" si="18"/>
        <v>88725</v>
      </c>
      <c r="G60" s="143"/>
      <c r="H60" s="184"/>
      <c r="I60" s="211" t="s">
        <v>10</v>
      </c>
      <c r="J60" s="207"/>
      <c r="K60" s="209">
        <f t="shared" si="19"/>
        <v>0</v>
      </c>
      <c r="L60" s="209">
        <f t="shared" si="19"/>
        <v>0</v>
      </c>
      <c r="M60" s="168">
        <f t="shared" si="19"/>
        <v>0</v>
      </c>
      <c r="N60" s="140">
        <f t="shared" si="19"/>
        <v>0</v>
      </c>
    </row>
    <row r="61" spans="1:14" x14ac:dyDescent="0.2">
      <c r="A61" s="210" t="s">
        <v>12</v>
      </c>
      <c r="B61" s="207"/>
      <c r="C61" s="131">
        <f t="shared" ref="C61:F63" si="20">SUM(C15,C22,C29,C36,C43)</f>
        <v>1181</v>
      </c>
      <c r="D61" s="131">
        <f t="shared" si="20"/>
        <v>153530</v>
      </c>
      <c r="E61" s="133">
        <f t="shared" si="20"/>
        <v>1177.5</v>
      </c>
      <c r="F61" s="131">
        <f t="shared" si="20"/>
        <v>153075</v>
      </c>
      <c r="G61" s="143"/>
      <c r="H61" s="184"/>
      <c r="I61" s="211" t="s">
        <v>12</v>
      </c>
      <c r="J61" s="207"/>
      <c r="K61" s="209">
        <f>SUM(K15,K22,K29,K36)</f>
        <v>0</v>
      </c>
      <c r="L61" s="209">
        <f>SUM(L15,L22,L29,L36)</f>
        <v>0</v>
      </c>
      <c r="M61" s="168">
        <f>SUM(M15,M22,M29,M36)</f>
        <v>0</v>
      </c>
      <c r="N61" s="140">
        <f>SUM(N15,N22,N29,N36)</f>
        <v>0</v>
      </c>
    </row>
    <row r="62" spans="1:14" x14ac:dyDescent="0.2">
      <c r="A62" s="210" t="s">
        <v>13</v>
      </c>
      <c r="B62" s="207"/>
      <c r="C62" s="131">
        <f t="shared" si="20"/>
        <v>536</v>
      </c>
      <c r="D62" s="131">
        <f t="shared" si="20"/>
        <v>67000</v>
      </c>
      <c r="E62" s="133">
        <f t="shared" si="20"/>
        <v>544</v>
      </c>
      <c r="F62" s="131">
        <f t="shared" si="20"/>
        <v>68000</v>
      </c>
      <c r="G62" s="143"/>
      <c r="H62" s="184"/>
      <c r="I62" s="211" t="s">
        <v>13</v>
      </c>
      <c r="J62" s="207"/>
      <c r="K62" s="209">
        <f t="shared" ref="K62:N63" si="21">SUM(K37,K30,K23,K16)</f>
        <v>0</v>
      </c>
      <c r="L62" s="209">
        <f t="shared" si="21"/>
        <v>0</v>
      </c>
      <c r="M62" s="168">
        <f t="shared" si="21"/>
        <v>0</v>
      </c>
      <c r="N62" s="140">
        <f t="shared" si="21"/>
        <v>0</v>
      </c>
    </row>
    <row r="63" spans="1:14" x14ac:dyDescent="0.2">
      <c r="A63" s="206" t="s">
        <v>14</v>
      </c>
      <c r="B63" s="207"/>
      <c r="C63" s="131">
        <f t="shared" si="20"/>
        <v>400</v>
      </c>
      <c r="D63" s="131">
        <f t="shared" si="20"/>
        <v>50000</v>
      </c>
      <c r="E63" s="133">
        <f t="shared" si="20"/>
        <v>345</v>
      </c>
      <c r="F63" s="131">
        <f t="shared" si="20"/>
        <v>43125</v>
      </c>
      <c r="G63" s="143"/>
      <c r="H63" s="184"/>
      <c r="I63" s="208" t="s">
        <v>14</v>
      </c>
      <c r="J63" s="207"/>
      <c r="K63" s="209">
        <f t="shared" si="21"/>
        <v>0</v>
      </c>
      <c r="L63" s="209">
        <f t="shared" si="21"/>
        <v>0</v>
      </c>
      <c r="M63" s="168">
        <f t="shared" si="21"/>
        <v>0</v>
      </c>
      <c r="N63" s="140">
        <f t="shared" si="21"/>
        <v>0</v>
      </c>
    </row>
    <row r="64" spans="1:14" ht="13.5" thickBot="1" x14ac:dyDescent="0.25">
      <c r="C64" s="201">
        <f>SUM(C55:C63)</f>
        <v>4893</v>
      </c>
      <c r="D64" s="201">
        <f>SUM(D55:D63)</f>
        <v>658560</v>
      </c>
      <c r="E64" s="212">
        <f>SUM(E55:E63)</f>
        <v>5024.3099999999995</v>
      </c>
      <c r="F64" s="201">
        <f>SUM(F55:F63)</f>
        <v>676926.55</v>
      </c>
      <c r="G64" s="213"/>
      <c r="I64" s="214" t="s">
        <v>58</v>
      </c>
      <c r="K64" s="168"/>
      <c r="L64" s="139"/>
      <c r="M64" s="139"/>
      <c r="N64" s="215">
        <f>SUM(N40:N47)</f>
        <v>0</v>
      </c>
    </row>
    <row r="65" spans="4:14" x14ac:dyDescent="0.2">
      <c r="K65" s="217">
        <f>SUM(K55:K64)</f>
        <v>0</v>
      </c>
      <c r="L65" s="217">
        <f>SUM(L55:L64)</f>
        <v>0</v>
      </c>
      <c r="M65" s="217">
        <f>SUM(M55:M64)</f>
        <v>0</v>
      </c>
      <c r="N65" s="217">
        <f>SUM(N55:N64)</f>
        <v>0</v>
      </c>
    </row>
    <row r="68" spans="4:14" x14ac:dyDescent="0.2">
      <c r="D68" s="201">
        <f>D64+L65</f>
        <v>658560</v>
      </c>
      <c r="F68" s="201">
        <f>F64+N65</f>
        <v>676926.55</v>
      </c>
    </row>
    <row r="69" spans="4:14" x14ac:dyDescent="0.2">
      <c r="F69" s="201">
        <f>D68-F68</f>
        <v>-18366.550000000047</v>
      </c>
      <c r="G69" s="218"/>
    </row>
  </sheetData>
  <phoneticPr fontId="0" type="noConversion"/>
  <conditionalFormatting sqref="N12:N17 N19:N24 N26:N31 N33:N38 E19:F24 E5:F8 E48:F48 E55:F63 M7:N7 M48:N48 M55:N63 E12:F17 E26:F31 E33:F38 E40:F45">
    <cfRule type="cellIs" dxfId="4" priority="4" stopIfTrue="1" operator="lessThanOrEqual">
      <formula>C5</formula>
    </cfRule>
    <cfRule type="cellIs" dxfId="3" priority="5" stopIfTrue="1" operator="greaterThan">
      <formula>C5</formula>
    </cfRule>
  </conditionalFormatting>
  <conditionalFormatting sqref="F39 F32 N32 F25 N18 F18 F11 N25 N11">
    <cfRule type="cellIs" dxfId="2" priority="3" stopIfTrue="1" operator="notEqual">
      <formula>"In Scope"</formula>
    </cfRule>
  </conditionalFormatting>
  <conditionalFormatting sqref="C19:C24 C5:C8 C12:C17 C26:C31 C33:C38 C40:C45">
    <cfRule type="cellIs" dxfId="1" priority="1" stopIfTrue="1" operator="lessThanOrEqual">
      <formula>A5</formula>
    </cfRule>
    <cfRule type="cellIs" dxfId="0" priority="2" stopIfTrue="1" operator="greaterThan">
      <formula>A5</formula>
    </cfRule>
  </conditionalFormatting>
  <printOptions horizontalCentered="1"/>
  <pageMargins left="0.5" right="0.5" top="0.75" bottom="0.5" header="0.5" footer="0.05"/>
  <pageSetup scale="74" orientation="landscape" r:id="rId1"/>
  <headerFooter alignWithMargins="0">
    <oddHeader>&amp;LTyler Technologies 
&amp;C&amp;"Arial,Bold"&amp;18Hidalgo Implementation Plan - Phase I Civil&amp;RConfidential</oddHeader>
  </headerFooter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Project Summary</vt:lpstr>
      <vt:lpstr>Services Detail</vt:lpstr>
      <vt:lpstr>'Project Summary'!Print_Area</vt:lpstr>
      <vt:lpstr>'Services Detail'!Print_Area</vt:lpstr>
    </vt:vector>
  </TitlesOfParts>
  <Company>Tyler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Implementation Plan</dc:title>
  <dc:creator>Steve Burton</dc:creator>
  <cp:lastModifiedBy>Monica Badillo</cp:lastModifiedBy>
  <cp:lastPrinted>2012-07-24T14:11:13Z</cp:lastPrinted>
  <dcterms:created xsi:type="dcterms:W3CDTF">1996-10-14T23:33:28Z</dcterms:created>
  <dcterms:modified xsi:type="dcterms:W3CDTF">2012-08-08T20:44:33Z</dcterms:modified>
</cp:coreProperties>
</file>