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795" windowHeight="11250"/>
  </bookViews>
  <sheets>
    <sheet name="PHEP FY 14 SAL PROJ " sheetId="1" r:id="rId1"/>
  </sheets>
  <definedNames>
    <definedName name="_xlnm.Print_Area" localSheetId="0">'PHEP FY 14 SAL PROJ '!$A$1:$L$85</definedName>
  </definedNames>
  <calcPr calcId="145621"/>
</workbook>
</file>

<file path=xl/calcChain.xml><?xml version="1.0" encoding="utf-8"?>
<calcChain xmlns="http://schemas.openxmlformats.org/spreadsheetml/2006/main">
  <c r="E84" i="1" l="1"/>
  <c r="D84" i="1"/>
  <c r="I17" i="1" l="1"/>
  <c r="I14" i="1"/>
  <c r="E81" i="1"/>
  <c r="J19" i="1" s="1"/>
  <c r="D81" i="1"/>
  <c r="I19" i="1" s="1"/>
  <c r="E76" i="1"/>
  <c r="F76" i="1" s="1"/>
  <c r="D76" i="1"/>
  <c r="I18" i="1" s="1"/>
  <c r="E71" i="1"/>
  <c r="F71" i="1" s="1"/>
  <c r="D71" i="1"/>
  <c r="E66" i="1"/>
  <c r="D66" i="1"/>
  <c r="I16" i="1" s="1"/>
  <c r="E61" i="1"/>
  <c r="D61" i="1"/>
  <c r="I15" i="1" s="1"/>
  <c r="E56" i="1"/>
  <c r="D56" i="1"/>
  <c r="E51" i="1"/>
  <c r="F51" i="1" s="1"/>
  <c r="D51" i="1"/>
  <c r="I11" i="1" s="1"/>
  <c r="F79" i="1"/>
  <c r="F80" i="1"/>
  <c r="F82" i="1"/>
  <c r="F83" i="1"/>
  <c r="F84" i="1"/>
  <c r="F63" i="1"/>
  <c r="F64" i="1"/>
  <c r="F65" i="1"/>
  <c r="F67" i="1"/>
  <c r="F68" i="1"/>
  <c r="F69" i="1"/>
  <c r="F70" i="1"/>
  <c r="F72" i="1"/>
  <c r="F73" i="1"/>
  <c r="F74" i="1"/>
  <c r="F75" i="1"/>
  <c r="F77" i="1"/>
  <c r="F78" i="1"/>
  <c r="F50" i="1"/>
  <c r="F52" i="1"/>
  <c r="F53" i="1"/>
  <c r="F54" i="1"/>
  <c r="F55" i="1"/>
  <c r="F57" i="1"/>
  <c r="F58" i="1"/>
  <c r="F59" i="1"/>
  <c r="F60" i="1"/>
  <c r="F62" i="1"/>
  <c r="F49" i="1"/>
  <c r="D11" i="1"/>
  <c r="F66" i="1" l="1"/>
  <c r="F61" i="1"/>
  <c r="F56" i="1"/>
  <c r="J14" i="1"/>
  <c r="J16" i="1"/>
  <c r="J18" i="1"/>
  <c r="J11" i="1"/>
  <c r="J15" i="1"/>
  <c r="J17" i="1"/>
  <c r="F81" i="1"/>
  <c r="I44" i="1" l="1"/>
  <c r="I43" i="1"/>
  <c r="I42" i="1"/>
  <c r="I41" i="1"/>
  <c r="I40" i="1"/>
  <c r="I39" i="1"/>
  <c r="I38" i="1"/>
  <c r="H20" i="1"/>
  <c r="F20" i="1"/>
  <c r="E20" i="1"/>
  <c r="L19" i="1"/>
  <c r="L18" i="1"/>
  <c r="L17" i="1"/>
  <c r="L16" i="1"/>
  <c r="L15" i="1"/>
  <c r="G15" i="1"/>
  <c r="J20" i="1"/>
  <c r="I20" i="1"/>
  <c r="G14" i="1"/>
  <c r="H12" i="1"/>
  <c r="H22" i="1" s="1"/>
  <c r="F12" i="1"/>
  <c r="F22" i="1" s="1"/>
  <c r="E12" i="1"/>
  <c r="E22" i="1" s="1"/>
  <c r="J12" i="1"/>
  <c r="J22" i="1" s="1"/>
  <c r="I12" i="1"/>
  <c r="D19" i="1"/>
  <c r="G19" i="1" s="1"/>
  <c r="I22" i="1" l="1"/>
  <c r="K15" i="1"/>
  <c r="K19" i="1"/>
  <c r="G11" i="1"/>
  <c r="G12" i="1" s="1"/>
  <c r="L11" i="1"/>
  <c r="L12" i="1" s="1"/>
  <c r="K14" i="1"/>
  <c r="D16" i="1"/>
  <c r="G16" i="1" s="1"/>
  <c r="D12" i="1"/>
  <c r="L14" i="1"/>
  <c r="L20" i="1" s="1"/>
  <c r="D17" i="1"/>
  <c r="G17" i="1" s="1"/>
  <c r="K17" i="1" s="1"/>
  <c r="D18" i="1"/>
  <c r="G18" i="1" s="1"/>
  <c r="K18" i="1" s="1"/>
  <c r="G20" i="1" l="1"/>
  <c r="G22" i="1" s="1"/>
  <c r="K11" i="1"/>
  <c r="K12" i="1" s="1"/>
  <c r="L22" i="1"/>
  <c r="K16" i="1"/>
  <c r="K20" i="1" s="1"/>
  <c r="K22" i="1" s="1"/>
  <c r="D20" i="1"/>
  <c r="D22" i="1" s="1"/>
  <c r="N14" i="1"/>
  <c r="N15" i="1" l="1"/>
  <c r="N16" i="1" s="1"/>
</calcChain>
</file>

<file path=xl/comments1.xml><?xml version="1.0" encoding="utf-8"?>
<comments xmlns="http://schemas.openxmlformats.org/spreadsheetml/2006/main">
  <authors>
    <author>Miguel Escaname</author>
    <author>benito.luna</author>
  </authors>
  <commentList>
    <comment ref="D11" authorId="0">
      <text>
        <r>
          <rPr>
            <sz val="8"/>
            <color indexed="81"/>
            <rFont val="Tahoma"/>
            <family val="2"/>
          </rPr>
          <t xml:space="preserve">Slot #0018 is vacant and will not be filled through 08/31/14. </t>
        </r>
      </text>
    </comment>
    <comment ref="N18" authorId="1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Cost of Salaries for remainding Pay Periods</t>
        </r>
      </text>
    </comment>
    <comment ref="N19" authorId="1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figure represents 30% of the total remainding Salary Exp. ($297,084.28) </t>
        </r>
      </text>
    </comment>
  </commentList>
</comments>
</file>

<file path=xl/sharedStrings.xml><?xml version="1.0" encoding="utf-8"?>
<sst xmlns="http://schemas.openxmlformats.org/spreadsheetml/2006/main" count="95" uniqueCount="67">
  <si>
    <t>GRANT ENDING 08/31/2014</t>
  </si>
  <si>
    <t>*COST PER</t>
  </si>
  <si>
    <t>REMAINING</t>
  </si>
  <si>
    <t xml:space="preserve">COST FOR </t>
  </si>
  <si>
    <t xml:space="preserve">BUDGET </t>
  </si>
  <si>
    <t>ANTICIPATED</t>
  </si>
  <si>
    <t>PAY PERIOD</t>
  </si>
  <si>
    <t>PAY PERIODS</t>
  </si>
  <si>
    <t>REMAINING PDS</t>
  </si>
  <si>
    <t>BALANCE</t>
  </si>
  <si>
    <r>
      <t>SURPLUS/</t>
    </r>
    <r>
      <rPr>
        <b/>
        <sz val="10"/>
        <color rgb="FFFF0000"/>
        <rFont val="Arial"/>
        <family val="2"/>
      </rPr>
      <t>DEFICIT</t>
    </r>
  </si>
  <si>
    <t>Grant Budget</t>
  </si>
  <si>
    <t>Match Budget</t>
  </si>
  <si>
    <t>Salaries-F/T</t>
  </si>
  <si>
    <t>Sub-Total Pay</t>
  </si>
  <si>
    <t>Health Insurance</t>
  </si>
  <si>
    <t>Life Insurance *</t>
  </si>
  <si>
    <t>Fica</t>
  </si>
  <si>
    <t>Retirement</t>
  </si>
  <si>
    <t>Unemployment Comp.</t>
  </si>
  <si>
    <t>Worker's Comp</t>
  </si>
  <si>
    <t xml:space="preserve">Sub-Fringes </t>
  </si>
  <si>
    <t xml:space="preserve">* Life Insurance is paid once per month. </t>
  </si>
  <si>
    <t xml:space="preserve">Work Period Covered </t>
  </si>
  <si>
    <t>Pay Date</t>
  </si>
  <si>
    <t>pp 14</t>
  </si>
  <si>
    <t>pp 15</t>
  </si>
  <si>
    <t>pp 16</t>
  </si>
  <si>
    <t>pp 17</t>
  </si>
  <si>
    <t>pp 18</t>
  </si>
  <si>
    <t>pp 19</t>
  </si>
  <si>
    <t>Total Budget</t>
  </si>
  <si>
    <t>3-1293-441-00-340-008-4-113</t>
  </si>
  <si>
    <t>3-1293-441-00-340-008-4-211</t>
  </si>
  <si>
    <t>3-1293-441-00-340-008-4-212</t>
  </si>
  <si>
    <t>3-1293-441-00-340-008-4-220</t>
  </si>
  <si>
    <t>3-1293-441-00-340-008-4-230</t>
  </si>
  <si>
    <t>3-1293-441-00-340-008-4-250</t>
  </si>
  <si>
    <t>3-1293-441-00-340-008-4-260</t>
  </si>
  <si>
    <t xml:space="preserve">This analysis is needed as the amount budgeted in the general ledger consists of 90% grant monies and 10% local match funds.  </t>
  </si>
  <si>
    <t>CPS / HAZARDS (PHEP) FY 14</t>
  </si>
  <si>
    <t>Projection of Salaries and Fringes for the remainder of the CPS / HAZARDS (PHEP) FY 14 period ending 08/31/14</t>
  </si>
  <si>
    <t xml:space="preserve">5 days only </t>
  </si>
  <si>
    <t>Expenditures by Category</t>
  </si>
  <si>
    <t xml:space="preserve">Grant </t>
  </si>
  <si>
    <t xml:space="preserve">Local Match </t>
  </si>
  <si>
    <t>09/01/13 through 12/31/13</t>
  </si>
  <si>
    <t xml:space="preserve">Total </t>
  </si>
  <si>
    <t xml:space="preserve">Object 211 - Health Insurance </t>
  </si>
  <si>
    <t xml:space="preserve">Object 113 - F/T Employees </t>
  </si>
  <si>
    <t xml:space="preserve">Object 212 - Life Insurance </t>
  </si>
  <si>
    <t xml:space="preserve">Object 220 - FICA </t>
  </si>
  <si>
    <t xml:space="preserve">Object 230 - Retirement </t>
  </si>
  <si>
    <t xml:space="preserve">Object 250 - Unemployment </t>
  </si>
  <si>
    <t>Object 260 - Workers Comp</t>
  </si>
  <si>
    <t xml:space="preserve">Budgets in ALIO are made up of the following amounts and categories: </t>
  </si>
  <si>
    <t xml:space="preserve">Note:  Slot #0018 is vacant and to be deleted;  Will remain vacant through 08/31/14.  </t>
  </si>
  <si>
    <t>Expended 09/01/13 to 12/31/14</t>
  </si>
  <si>
    <t>CPS/HAZARDS - Reg F/T Employees</t>
  </si>
  <si>
    <t xml:space="preserve">CPS/HAZARDS - Health Insurance </t>
  </si>
  <si>
    <t xml:space="preserve">CPS/HAZARDS - Life Insurance </t>
  </si>
  <si>
    <t xml:space="preserve">CPS/HAZARDS - FICA </t>
  </si>
  <si>
    <t xml:space="preserve">CPS/HAZARDS - Retirement </t>
  </si>
  <si>
    <t xml:space="preserve">CPS/HAZARDS - Unemployment Comp </t>
  </si>
  <si>
    <t xml:space="preserve">CPS/HAZARDS - Workers Comp </t>
  </si>
  <si>
    <t>Pay Periods Remaining at 06/27/14:</t>
  </si>
  <si>
    <t>01/01/14 through 06/25/14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</si>
</sst>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indexed="12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indexed="20"/>
      <name val="Arial"/>
      <family val="2"/>
    </font>
    <font>
      <sz val="10"/>
      <color rgb="FF0000CC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00B05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14" fontId="7" fillId="0" borderId="7" xfId="0" applyNumberFormat="1" applyFont="1" applyBorder="1" applyAlignment="1">
      <alignment horizontal="center"/>
    </xf>
    <xf numFmtId="0" fontId="4" fillId="0" borderId="7" xfId="0" applyFont="1" applyBorder="1"/>
    <xf numFmtId="0" fontId="0" fillId="0" borderId="0" xfId="0" applyBorder="1"/>
    <xf numFmtId="9" fontId="7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0" fillId="0" borderId="8" xfId="0" applyBorder="1"/>
    <xf numFmtId="44" fontId="0" fillId="2" borderId="8" xfId="0" applyNumberFormat="1" applyFill="1" applyBorder="1"/>
    <xf numFmtId="44" fontId="0" fillId="0" borderId="2" xfId="0" applyNumberFormat="1" applyBorder="1"/>
    <xf numFmtId="0" fontId="0" fillId="0" borderId="2" xfId="0" applyFill="1" applyBorder="1"/>
    <xf numFmtId="44" fontId="0" fillId="2" borderId="1" xfId="0" applyNumberFormat="1" applyFill="1" applyBorder="1"/>
    <xf numFmtId="44" fontId="0" fillId="0" borderId="1" xfId="0" applyNumberFormat="1" applyBorder="1"/>
    <xf numFmtId="44" fontId="0" fillId="0" borderId="1" xfId="0" applyNumberFormat="1" applyFill="1" applyBorder="1"/>
    <xf numFmtId="0" fontId="0" fillId="3" borderId="8" xfId="0" applyFill="1" applyBorder="1"/>
    <xf numFmtId="44" fontId="4" fillId="3" borderId="1" xfId="0" applyNumberFormat="1" applyFont="1" applyFill="1" applyBorder="1"/>
    <xf numFmtId="44" fontId="1" fillId="0" borderId="0" xfId="0" applyNumberFormat="1" applyFont="1" applyFill="1" applyBorder="1"/>
    <xf numFmtId="0" fontId="0" fillId="0" borderId="8" xfId="0" applyFill="1" applyBorder="1"/>
    <xf numFmtId="44" fontId="0" fillId="0" borderId="8" xfId="0" applyNumberFormat="1" applyFill="1" applyBorder="1"/>
    <xf numFmtId="44" fontId="0" fillId="0" borderId="2" xfId="0" applyNumberFormat="1" applyFill="1" applyBorder="1"/>
    <xf numFmtId="44" fontId="8" fillId="2" borderId="1" xfId="0" applyNumberFormat="1" applyFont="1" applyFill="1" applyBorder="1"/>
    <xf numFmtId="44" fontId="0" fillId="0" borderId="0" xfId="0" applyNumberFormat="1"/>
    <xf numFmtId="44" fontId="0" fillId="0" borderId="8" xfId="0" applyNumberFormat="1" applyBorder="1"/>
    <xf numFmtId="44" fontId="0" fillId="2" borderId="8" xfId="0" quotePrefix="1" applyNumberFormat="1" applyFill="1" applyBorder="1"/>
    <xf numFmtId="44" fontId="0" fillId="0" borderId="2" xfId="0" quotePrefix="1" applyNumberFormat="1" applyBorder="1"/>
    <xf numFmtId="44" fontId="0" fillId="0" borderId="8" xfId="0" quotePrefix="1" applyNumberFormat="1" applyBorder="1"/>
    <xf numFmtId="0" fontId="0" fillId="0" borderId="9" xfId="0" applyBorder="1"/>
    <xf numFmtId="44" fontId="0" fillId="2" borderId="7" xfId="0" applyNumberFormat="1" applyFill="1" applyBorder="1"/>
    <xf numFmtId="44" fontId="0" fillId="0" borderId="10" xfId="0" applyNumberFormat="1" applyBorder="1"/>
    <xf numFmtId="44" fontId="0" fillId="0" borderId="11" xfId="0" applyNumberFormat="1" applyBorder="1"/>
    <xf numFmtId="0" fontId="0" fillId="3" borderId="3" xfId="0" applyFill="1" applyBorder="1"/>
    <xf numFmtId="44" fontId="4" fillId="3" borderId="3" xfId="0" applyNumberFormat="1" applyFont="1" applyFill="1" applyBorder="1"/>
    <xf numFmtId="44" fontId="6" fillId="3" borderId="3" xfId="0" applyNumberFormat="1" applyFont="1" applyFill="1" applyBorder="1"/>
    <xf numFmtId="0" fontId="0" fillId="0" borderId="1" xfId="0" applyBorder="1"/>
    <xf numFmtId="0" fontId="5" fillId="0" borderId="2" xfId="0" applyFont="1" applyBorder="1"/>
    <xf numFmtId="0" fontId="0" fillId="0" borderId="7" xfId="0" applyBorder="1"/>
    <xf numFmtId="0" fontId="0" fillId="0" borderId="10" xfId="0" applyBorder="1"/>
    <xf numFmtId="44" fontId="4" fillId="0" borderId="7" xfId="0" applyNumberFormat="1" applyFont="1" applyBorder="1"/>
    <xf numFmtId="44" fontId="4" fillId="0" borderId="0" xfId="0" applyNumberFormat="1" applyFont="1" applyFill="1" applyBorder="1"/>
    <xf numFmtId="43" fontId="9" fillId="0" borderId="0" xfId="0" applyNumberFormat="1" applyFont="1"/>
    <xf numFmtId="44" fontId="4" fillId="4" borderId="12" xfId="0" applyNumberFormat="1" applyFont="1" applyFill="1" applyBorder="1"/>
    <xf numFmtId="0" fontId="4" fillId="0" borderId="5" xfId="0" applyFont="1" applyBorder="1" applyAlignment="1">
      <alignment horizontal="center"/>
    </xf>
    <xf numFmtId="0" fontId="0" fillId="0" borderId="0" xfId="0" applyNumberFormat="1" applyFill="1"/>
    <xf numFmtId="14" fontId="0" fillId="0" borderId="0" xfId="0" applyNumberFormat="1"/>
    <xf numFmtId="0" fontId="10" fillId="0" borderId="0" xfId="0" applyFont="1"/>
    <xf numFmtId="0" fontId="0" fillId="0" borderId="0" xfId="0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4" fillId="0" borderId="5" xfId="0" applyFont="1" applyFill="1" applyBorder="1" applyAlignment="1">
      <alignment horizontal="center"/>
    </xf>
    <xf numFmtId="0" fontId="12" fillId="0" borderId="8" xfId="0" applyFont="1" applyBorder="1"/>
    <xf numFmtId="43" fontId="0" fillId="0" borderId="0" xfId="1" applyFont="1" applyFill="1" applyBorder="1"/>
    <xf numFmtId="43" fontId="0" fillId="0" borderId="0" xfId="1" applyFont="1"/>
    <xf numFmtId="14" fontId="15" fillId="0" borderId="0" xfId="0" applyNumberFormat="1" applyFont="1" applyAlignment="1">
      <alignment horizontal="center"/>
    </xf>
    <xf numFmtId="0" fontId="0" fillId="0" borderId="0" xfId="0" applyFont="1" applyBorder="1"/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Border="1"/>
    <xf numFmtId="0" fontId="16" fillId="0" borderId="0" xfId="0" applyFont="1" applyFill="1" applyBorder="1"/>
    <xf numFmtId="43" fontId="0" fillId="0" borderId="5" xfId="1" applyFont="1" applyBorder="1"/>
    <xf numFmtId="43" fontId="11" fillId="0" borderId="0" xfId="1" applyFont="1"/>
    <xf numFmtId="44" fontId="11" fillId="2" borderId="1" xfId="0" applyNumberFormat="1" applyFont="1" applyFill="1" applyBorder="1"/>
    <xf numFmtId="44" fontId="0" fillId="0" borderId="2" xfId="0" applyNumberFormat="1" applyFont="1" applyFill="1" applyBorder="1"/>
    <xf numFmtId="44" fontId="4" fillId="3" borderId="2" xfId="0" applyNumberFormat="1" applyFont="1" applyFill="1" applyBorder="1"/>
    <xf numFmtId="44" fontId="4" fillId="0" borderId="2" xfId="0" applyNumberFormat="1" applyFont="1" applyFill="1" applyBorder="1"/>
    <xf numFmtId="44" fontId="0" fillId="2" borderId="1" xfId="0" applyNumberFormat="1" applyFont="1" applyFill="1" applyBorder="1"/>
    <xf numFmtId="14" fontId="4" fillId="0" borderId="10" xfId="0" applyNumberFormat="1" applyFont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9" fontId="4" fillId="0" borderId="3" xfId="0" applyNumberFormat="1" applyFont="1" applyBorder="1" applyAlignment="1">
      <alignment horizontal="center"/>
    </xf>
    <xf numFmtId="0" fontId="8" fillId="0" borderId="0" xfId="0" applyFont="1"/>
    <xf numFmtId="0" fontId="11" fillId="0" borderId="0" xfId="0" applyFont="1"/>
    <xf numFmtId="0" fontId="4" fillId="0" borderId="5" xfId="0" applyFont="1" applyBorder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1209675</xdr:colOff>
          <xdr:row>32</xdr:row>
          <xdr:rowOff>133350</xdr:rowOff>
        </xdr:from>
        <xdr:to>
          <xdr:col>8</xdr:col>
          <xdr:colOff>142875</xdr:colOff>
          <xdr:row>34</xdr:row>
          <xdr:rowOff>47625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50</xdr:row>
          <xdr:rowOff>38100</xdr:rowOff>
        </xdr:from>
        <xdr:to>
          <xdr:col>7</xdr:col>
          <xdr:colOff>171450</xdr:colOff>
          <xdr:row>53</xdr:row>
          <xdr:rowOff>142875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76200</xdr:colOff>
      <xdr:row>33</xdr:row>
      <xdr:rowOff>76200</xdr:rowOff>
    </xdr:from>
    <xdr:to>
      <xdr:col>6</xdr:col>
      <xdr:colOff>1104900</xdr:colOff>
      <xdr:row>33</xdr:row>
      <xdr:rowOff>85725</xdr:rowOff>
    </xdr:to>
    <xdr:cxnSp macro="">
      <xdr:nvCxnSpPr>
        <xdr:cNvPr id="3" name="Straight Arrow Connector 2"/>
        <xdr:cNvCxnSpPr/>
      </xdr:nvCxnSpPr>
      <xdr:spPr>
        <a:xfrm flipV="1">
          <a:off x="4743450" y="5438775"/>
          <a:ext cx="10287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zoomScaleNormal="100" workbookViewId="0">
      <selection activeCell="G37" sqref="G37"/>
    </sheetView>
  </sheetViews>
  <sheetFormatPr defaultRowHeight="12.75" x14ac:dyDescent="0.2"/>
  <cols>
    <col min="2" max="2" width="8.42578125" customWidth="1"/>
    <col min="4" max="4" width="15.5703125" customWidth="1"/>
    <col min="5" max="5" width="14.28515625" customWidth="1"/>
    <col min="6" max="6" width="13.42578125" customWidth="1"/>
    <col min="7" max="7" width="18.28515625" customWidth="1"/>
    <col min="8" max="8" width="15.140625" customWidth="1"/>
    <col min="9" max="9" width="16.140625" customWidth="1"/>
    <col min="10" max="12" width="16.85546875" customWidth="1"/>
    <col min="13" max="13" width="15.5703125" customWidth="1"/>
    <col min="14" max="14" width="20.42578125" hidden="1" customWidth="1"/>
    <col min="15" max="15" width="0" hidden="1" customWidth="1"/>
  </cols>
  <sheetData>
    <row r="1" spans="1:14" x14ac:dyDescent="0.2">
      <c r="A1" s="82" t="s">
        <v>39</v>
      </c>
    </row>
    <row r="3" spans="1:14" x14ac:dyDescent="0.2">
      <c r="A3" s="1" t="s">
        <v>40</v>
      </c>
    </row>
    <row r="4" spans="1:14" x14ac:dyDescent="0.2">
      <c r="A4" s="2" t="s">
        <v>0</v>
      </c>
      <c r="B4" s="2"/>
      <c r="D4" s="3"/>
      <c r="E4" s="3"/>
    </row>
    <row r="5" spans="1:14" x14ac:dyDescent="0.2">
      <c r="B5" s="4" t="s">
        <v>41</v>
      </c>
      <c r="C5" s="4"/>
      <c r="D5" s="4"/>
      <c r="E5" s="4"/>
      <c r="F5" s="4"/>
      <c r="G5" s="4"/>
      <c r="H5" s="4"/>
      <c r="I5" s="4"/>
      <c r="J5" s="5"/>
      <c r="K5" s="5"/>
    </row>
    <row r="6" spans="1:14" x14ac:dyDescent="0.2">
      <c r="B6" s="6"/>
      <c r="I6" s="64">
        <v>41815</v>
      </c>
      <c r="J6" s="64">
        <v>41815</v>
      </c>
    </row>
    <row r="7" spans="1:14" x14ac:dyDescent="0.2">
      <c r="D7" s="7" t="s">
        <v>1</v>
      </c>
      <c r="E7" s="7" t="s">
        <v>1</v>
      </c>
      <c r="F7" s="7" t="s">
        <v>2</v>
      </c>
      <c r="G7" s="7" t="s">
        <v>3</v>
      </c>
      <c r="H7" s="7" t="s">
        <v>3</v>
      </c>
      <c r="I7" s="7" t="s">
        <v>4</v>
      </c>
      <c r="J7" s="7" t="s">
        <v>4</v>
      </c>
      <c r="K7" s="8" t="s">
        <v>5</v>
      </c>
      <c r="L7" s="8" t="s">
        <v>5</v>
      </c>
    </row>
    <row r="8" spans="1:14" x14ac:dyDescent="0.2">
      <c r="D8" s="9" t="s">
        <v>6</v>
      </c>
      <c r="E8" s="9" t="s">
        <v>6</v>
      </c>
      <c r="F8" s="9" t="s">
        <v>7</v>
      </c>
      <c r="G8" s="9" t="s">
        <v>8</v>
      </c>
      <c r="H8" s="9" t="s">
        <v>8</v>
      </c>
      <c r="I8" s="9" t="s">
        <v>9</v>
      </c>
      <c r="J8" s="9" t="s">
        <v>9</v>
      </c>
      <c r="K8" s="10" t="s">
        <v>10</v>
      </c>
      <c r="L8" s="10" t="s">
        <v>10</v>
      </c>
    </row>
    <row r="9" spans="1:14" x14ac:dyDescent="0.2">
      <c r="A9" s="11"/>
      <c r="B9" s="11"/>
      <c r="C9" s="12"/>
      <c r="D9" s="13" t="s">
        <v>11</v>
      </c>
      <c r="E9" s="79" t="s">
        <v>12</v>
      </c>
      <c r="F9" s="14"/>
      <c r="G9" s="13" t="s">
        <v>11</v>
      </c>
      <c r="H9" s="79" t="s">
        <v>12</v>
      </c>
      <c r="I9" s="13" t="s">
        <v>11</v>
      </c>
      <c r="J9" s="79" t="s">
        <v>12</v>
      </c>
      <c r="K9" s="13" t="s">
        <v>11</v>
      </c>
      <c r="L9" s="77" t="s">
        <v>12</v>
      </c>
      <c r="M9" s="15"/>
    </row>
    <row r="10" spans="1:14" x14ac:dyDescent="0.2">
      <c r="A10" s="15"/>
      <c r="B10" s="15"/>
      <c r="C10" s="12"/>
      <c r="D10" s="16">
        <v>0.9</v>
      </c>
      <c r="E10" s="80">
        <v>0.1</v>
      </c>
      <c r="F10" s="17"/>
      <c r="G10" s="16">
        <v>0.9</v>
      </c>
      <c r="H10" s="80">
        <v>0.1</v>
      </c>
      <c r="I10" s="16">
        <v>0.9</v>
      </c>
      <c r="J10" s="80">
        <v>0.1</v>
      </c>
      <c r="K10" s="16">
        <v>0.9</v>
      </c>
      <c r="L10" s="78">
        <v>0.1</v>
      </c>
      <c r="M10" s="15"/>
    </row>
    <row r="11" spans="1:14" x14ac:dyDescent="0.2">
      <c r="A11" s="18" t="s">
        <v>13</v>
      </c>
      <c r="B11" s="15"/>
      <c r="C11" s="19">
        <v>113</v>
      </c>
      <c r="D11" s="20">
        <f>395165/26</f>
        <v>15198.653846153846</v>
      </c>
      <c r="E11" s="21"/>
      <c r="F11" s="22">
        <v>5.5</v>
      </c>
      <c r="G11" s="23">
        <f>(D11*F11)</f>
        <v>83592.596153846156</v>
      </c>
      <c r="H11" s="24"/>
      <c r="I11" s="23">
        <f>SUM(G38-8500-D51)</f>
        <v>93344.540000000037</v>
      </c>
      <c r="J11" s="25">
        <f>SUM(H38-E51)</f>
        <v>14418.260000000002</v>
      </c>
      <c r="K11" s="72">
        <f>I11-G11</f>
        <v>9751.9438461538812</v>
      </c>
      <c r="L11" s="73">
        <f>J11-H11</f>
        <v>14418.260000000002</v>
      </c>
      <c r="M11" s="15"/>
    </row>
    <row r="12" spans="1:14" x14ac:dyDescent="0.2">
      <c r="A12" s="17" t="s">
        <v>14</v>
      </c>
      <c r="C12" s="26"/>
      <c r="D12" s="27">
        <f t="shared" ref="D12:H12" si="0">SUM(D11)</f>
        <v>15198.653846153846</v>
      </c>
      <c r="E12" s="27">
        <f t="shared" si="0"/>
        <v>0</v>
      </c>
      <c r="F12" s="27">
        <f t="shared" si="0"/>
        <v>5.5</v>
      </c>
      <c r="G12" s="27">
        <f t="shared" si="0"/>
        <v>83592.596153846156</v>
      </c>
      <c r="H12" s="27">
        <f t="shared" si="0"/>
        <v>0</v>
      </c>
      <c r="I12" s="27">
        <f>SUM(I11)</f>
        <v>93344.540000000037</v>
      </c>
      <c r="J12" s="27">
        <f>SUM(J11)</f>
        <v>14418.260000000002</v>
      </c>
      <c r="K12" s="27">
        <f>SUM(K11)</f>
        <v>9751.9438461538812</v>
      </c>
      <c r="L12" s="74">
        <f>SUM(L11:L11)</f>
        <v>14418.260000000002</v>
      </c>
      <c r="M12" s="28"/>
    </row>
    <row r="13" spans="1:14" x14ac:dyDescent="0.2">
      <c r="A13" s="17"/>
      <c r="C13" s="29"/>
      <c r="D13" s="30"/>
      <c r="E13" s="31"/>
      <c r="F13" s="22"/>
      <c r="G13" s="25"/>
      <c r="H13" s="25"/>
      <c r="I13" s="25"/>
      <c r="J13" s="25"/>
      <c r="K13" s="25"/>
      <c r="L13" s="75"/>
      <c r="M13" s="28"/>
    </row>
    <row r="14" spans="1:14" x14ac:dyDescent="0.2">
      <c r="A14" s="18" t="s">
        <v>15</v>
      </c>
      <c r="B14" s="15"/>
      <c r="C14" s="19">
        <v>211</v>
      </c>
      <c r="D14" s="20">
        <v>2324.4899999999998</v>
      </c>
      <c r="E14" s="21"/>
      <c r="F14" s="22">
        <v>5.5</v>
      </c>
      <c r="G14" s="23">
        <f t="shared" ref="G14:G19" si="1">(D14*F14)</f>
        <v>12784.695</v>
      </c>
      <c r="H14" s="24"/>
      <c r="I14" s="23">
        <f>SUM(G39+13090-D56)</f>
        <v>14896.11</v>
      </c>
      <c r="J14" s="30">
        <f>SUM(H39-E56)</f>
        <v>369.11000000000013</v>
      </c>
      <c r="K14" s="76">
        <f>I14-G14</f>
        <v>2111.4150000000009</v>
      </c>
      <c r="L14" s="73">
        <f>J14-H14</f>
        <v>369.11000000000013</v>
      </c>
      <c r="M14" s="28"/>
      <c r="N14" s="33">
        <f>SUM(G12:G19)</f>
        <v>113056.35575000002</v>
      </c>
    </row>
    <row r="15" spans="1:14" x14ac:dyDescent="0.2">
      <c r="A15" s="18" t="s">
        <v>16</v>
      </c>
      <c r="B15" s="15"/>
      <c r="C15" s="19">
        <v>212</v>
      </c>
      <c r="D15" s="20">
        <v>31.03</v>
      </c>
      <c r="E15" s="34"/>
      <c r="F15" s="29">
        <v>2.5</v>
      </c>
      <c r="G15" s="23">
        <f t="shared" si="1"/>
        <v>77.575000000000003</v>
      </c>
      <c r="H15" s="24"/>
      <c r="I15" s="23">
        <f>SUM(G40-D61)</f>
        <v>8.7699999999999818</v>
      </c>
      <c r="J15" s="30">
        <f>SUM(H40-E61)</f>
        <v>4.43</v>
      </c>
      <c r="K15" s="32">
        <f t="shared" ref="K15:L19" si="2">I15-G15</f>
        <v>-68.805000000000021</v>
      </c>
      <c r="L15" s="73">
        <f t="shared" si="2"/>
        <v>4.43</v>
      </c>
      <c r="M15" s="15"/>
      <c r="N15" s="33">
        <f>SUM(N14:N14)</f>
        <v>113056.35575000002</v>
      </c>
    </row>
    <row r="16" spans="1:14" x14ac:dyDescent="0.2">
      <c r="A16" s="18" t="s">
        <v>17</v>
      </c>
      <c r="B16" s="15"/>
      <c r="C16" s="19">
        <v>220</v>
      </c>
      <c r="D16" s="20">
        <f>D11*0.0765</f>
        <v>1162.6970192307692</v>
      </c>
      <c r="E16" s="21"/>
      <c r="F16" s="22">
        <v>5.5</v>
      </c>
      <c r="G16" s="23">
        <f t="shared" si="1"/>
        <v>6394.8336057692304</v>
      </c>
      <c r="H16" s="24"/>
      <c r="I16" s="23">
        <f>SUM(G41-700-D66)</f>
        <v>7872.1900000000023</v>
      </c>
      <c r="J16" s="30">
        <f>SUM(H41-E66)</f>
        <v>1185.3199999999997</v>
      </c>
      <c r="K16" s="23">
        <f t="shared" si="2"/>
        <v>1477.3563942307719</v>
      </c>
      <c r="L16" s="73">
        <f t="shared" si="2"/>
        <v>1185.3199999999997</v>
      </c>
      <c r="M16" s="28"/>
      <c r="N16">
        <f>N14/N15</f>
        <v>1</v>
      </c>
    </row>
    <row r="17" spans="1:16" x14ac:dyDescent="0.2">
      <c r="A17" s="18" t="s">
        <v>18</v>
      </c>
      <c r="B17" s="15"/>
      <c r="C17" s="19">
        <v>230</v>
      </c>
      <c r="D17" s="35">
        <f>D11*0.1089</f>
        <v>1655.1334038461537</v>
      </c>
      <c r="E17" s="36"/>
      <c r="F17" s="22">
        <v>5.5</v>
      </c>
      <c r="G17" s="23">
        <f t="shared" si="1"/>
        <v>9103.2337211538452</v>
      </c>
      <c r="H17" s="24"/>
      <c r="I17" s="23">
        <f>SUM(G42+1331.06-D71)</f>
        <v>10422.049999999996</v>
      </c>
      <c r="J17" s="30">
        <f>SUM(H42-E71)</f>
        <v>1432.0299999999997</v>
      </c>
      <c r="K17" s="76">
        <f t="shared" si="2"/>
        <v>1318.8162788461505</v>
      </c>
      <c r="L17" s="73">
        <f t="shared" si="2"/>
        <v>1432.0299999999997</v>
      </c>
      <c r="M17" s="28"/>
    </row>
    <row r="18" spans="1:16" x14ac:dyDescent="0.2">
      <c r="A18" s="18" t="s">
        <v>19</v>
      </c>
      <c r="B18" s="15"/>
      <c r="C18" s="19">
        <v>250</v>
      </c>
      <c r="D18" s="35">
        <f>D11*0.57%</f>
        <v>86.632326923076917</v>
      </c>
      <c r="E18" s="37"/>
      <c r="F18" s="22">
        <v>5.5</v>
      </c>
      <c r="G18" s="23">
        <f t="shared" si="1"/>
        <v>476.47779807692302</v>
      </c>
      <c r="H18" s="24"/>
      <c r="I18" s="23">
        <f>SUM(G43-1900-D76)</f>
        <v>575.52999999999975</v>
      </c>
      <c r="J18" s="30">
        <f>SUM(H43-E76)</f>
        <v>287.07</v>
      </c>
      <c r="K18" s="23">
        <f t="shared" si="2"/>
        <v>99.052201923076723</v>
      </c>
      <c r="L18" s="73">
        <f t="shared" si="2"/>
        <v>287.07</v>
      </c>
      <c r="M18" s="15"/>
      <c r="N18" s="33"/>
    </row>
    <row r="19" spans="1:16" x14ac:dyDescent="0.2">
      <c r="A19" s="18" t="s">
        <v>20</v>
      </c>
      <c r="B19" s="38"/>
      <c r="C19" s="12">
        <v>260</v>
      </c>
      <c r="D19" s="39">
        <f>D11*0.75%</f>
        <v>113.98990384615384</v>
      </c>
      <c r="E19" s="40"/>
      <c r="F19" s="29">
        <v>5.5</v>
      </c>
      <c r="G19" s="23">
        <f t="shared" si="1"/>
        <v>626.94447115384605</v>
      </c>
      <c r="H19" s="41"/>
      <c r="I19" s="20">
        <f>SUM(G44-1400-D81)</f>
        <v>1261.4699999999998</v>
      </c>
      <c r="J19" s="30">
        <f>SUM(H44-E81)</f>
        <v>352.53</v>
      </c>
      <c r="K19" s="20">
        <f t="shared" si="2"/>
        <v>634.52552884615375</v>
      </c>
      <c r="L19" s="73">
        <f t="shared" si="2"/>
        <v>352.53</v>
      </c>
      <c r="M19" s="28"/>
      <c r="N19" s="33"/>
    </row>
    <row r="20" spans="1:16" x14ac:dyDescent="0.2">
      <c r="A20" s="17" t="s">
        <v>21</v>
      </c>
      <c r="B20" s="15"/>
      <c r="C20" s="42"/>
      <c r="D20" s="43">
        <f t="shared" ref="D20:H20" si="3">SUM(D14:D19)</f>
        <v>5373.9726538461537</v>
      </c>
      <c r="E20" s="43">
        <f t="shared" si="3"/>
        <v>0</v>
      </c>
      <c r="F20" s="43">
        <f t="shared" si="3"/>
        <v>30</v>
      </c>
      <c r="G20" s="43">
        <f t="shared" si="3"/>
        <v>29463.759596153846</v>
      </c>
      <c r="H20" s="43">
        <f t="shared" si="3"/>
        <v>0</v>
      </c>
      <c r="I20" s="43">
        <f>SUM(I14:I19)</f>
        <v>35036.119999999995</v>
      </c>
      <c r="J20" s="43">
        <f>SUM(J14:J19)</f>
        <v>3630.49</v>
      </c>
      <c r="K20" s="44">
        <f>SUM(K14:K19)</f>
        <v>5572.3604038461535</v>
      </c>
      <c r="L20" s="74">
        <f>SUM(L14:L19)</f>
        <v>3630.49</v>
      </c>
      <c r="M20" s="28"/>
      <c r="N20" s="33"/>
    </row>
    <row r="21" spans="1:16" x14ac:dyDescent="0.2">
      <c r="A21" s="18"/>
      <c r="B21" s="15"/>
      <c r="C21" s="45"/>
      <c r="D21" s="45"/>
      <c r="E21" s="45"/>
      <c r="F21" s="45"/>
      <c r="G21" s="45"/>
      <c r="H21" s="45"/>
      <c r="I21" s="45"/>
      <c r="J21" s="45"/>
      <c r="K21" s="45"/>
      <c r="L21" s="46"/>
      <c r="M21" s="15"/>
    </row>
    <row r="22" spans="1:16" x14ac:dyDescent="0.2">
      <c r="A22" s="47"/>
      <c r="B22" s="11"/>
      <c r="C22" s="48"/>
      <c r="D22" s="49">
        <f>SUM(D12+D20)</f>
        <v>20572.626499999998</v>
      </c>
      <c r="E22" s="49">
        <f t="shared" ref="E22:L22" si="4">SUM(E12+E20)</f>
        <v>0</v>
      </c>
      <c r="F22" s="49">
        <f t="shared" si="4"/>
        <v>35.5</v>
      </c>
      <c r="G22" s="49">
        <f t="shared" si="4"/>
        <v>113056.35575</v>
      </c>
      <c r="H22" s="49">
        <f t="shared" si="4"/>
        <v>0</v>
      </c>
      <c r="I22" s="49">
        <f t="shared" si="4"/>
        <v>128380.66000000003</v>
      </c>
      <c r="J22" s="49">
        <f t="shared" si="4"/>
        <v>18048.75</v>
      </c>
      <c r="K22" s="49">
        <f t="shared" si="4"/>
        <v>15324.304250000034</v>
      </c>
      <c r="L22" s="49">
        <f t="shared" si="4"/>
        <v>18048.75</v>
      </c>
      <c r="M22" s="50"/>
    </row>
    <row r="23" spans="1:16" ht="13.5" thickBot="1" x14ac:dyDescent="0.25">
      <c r="L23" s="51"/>
      <c r="M23" s="15"/>
      <c r="N23" s="52"/>
    </row>
    <row r="24" spans="1:16" ht="13.5" thickTop="1" x14ac:dyDescent="0.2">
      <c r="A24" t="s">
        <v>22</v>
      </c>
      <c r="F24" t="s">
        <v>65</v>
      </c>
      <c r="H24" s="83" t="s">
        <v>23</v>
      </c>
      <c r="I24" s="83"/>
      <c r="K24" s="53" t="s">
        <v>24</v>
      </c>
      <c r="M24" s="15"/>
    </row>
    <row r="25" spans="1:16" x14ac:dyDescent="0.2">
      <c r="F25" s="54">
        <v>1</v>
      </c>
      <c r="G25" t="s">
        <v>25</v>
      </c>
      <c r="H25" s="55">
        <v>41806</v>
      </c>
      <c r="I25" s="55">
        <v>41819</v>
      </c>
      <c r="K25" s="55">
        <v>41831</v>
      </c>
      <c r="N25" s="55"/>
      <c r="P25" s="55"/>
    </row>
    <row r="26" spans="1:16" x14ac:dyDescent="0.2">
      <c r="F26" s="54">
        <v>2</v>
      </c>
      <c r="G26" t="s">
        <v>26</v>
      </c>
      <c r="H26" s="55">
        <v>41820</v>
      </c>
      <c r="I26" s="55">
        <v>41833</v>
      </c>
      <c r="K26" s="55">
        <v>41845</v>
      </c>
      <c r="N26" s="55"/>
      <c r="P26" s="55"/>
    </row>
    <row r="27" spans="1:16" x14ac:dyDescent="0.2">
      <c r="F27" s="54">
        <v>3</v>
      </c>
      <c r="G27" t="s">
        <v>27</v>
      </c>
      <c r="H27" s="55">
        <v>41834</v>
      </c>
      <c r="I27" s="55">
        <v>41847</v>
      </c>
      <c r="K27" s="55">
        <v>41859</v>
      </c>
    </row>
    <row r="28" spans="1:16" x14ac:dyDescent="0.2">
      <c r="A28" s="56"/>
      <c r="B28" s="56"/>
      <c r="C28" s="56"/>
      <c r="D28" s="56"/>
      <c r="E28" s="56"/>
      <c r="F28" s="54">
        <v>4</v>
      </c>
      <c r="G28" t="s">
        <v>28</v>
      </c>
      <c r="H28" s="55">
        <v>41848</v>
      </c>
      <c r="I28" s="55">
        <v>41861</v>
      </c>
      <c r="K28" s="55">
        <v>41873</v>
      </c>
    </row>
    <row r="29" spans="1:16" x14ac:dyDescent="0.2">
      <c r="A29" s="56"/>
      <c r="B29" s="56"/>
      <c r="C29" s="56"/>
      <c r="D29" s="56"/>
      <c r="E29" s="56"/>
      <c r="F29" s="54">
        <v>5</v>
      </c>
      <c r="G29" t="s">
        <v>29</v>
      </c>
      <c r="H29" s="55">
        <v>41862</v>
      </c>
      <c r="I29" s="55">
        <v>41875</v>
      </c>
      <c r="K29" s="55">
        <v>41887</v>
      </c>
    </row>
    <row r="30" spans="1:16" x14ac:dyDescent="0.2">
      <c r="A30" s="56"/>
      <c r="B30" s="56"/>
      <c r="C30" s="56"/>
      <c r="D30" s="56"/>
      <c r="E30" s="56"/>
      <c r="F30" s="54"/>
      <c r="G30" t="s">
        <v>30</v>
      </c>
      <c r="H30" s="55">
        <v>41876</v>
      </c>
      <c r="I30" s="55">
        <v>41880</v>
      </c>
      <c r="K30" s="55">
        <v>41901</v>
      </c>
      <c r="L30" s="67" t="s">
        <v>42</v>
      </c>
    </row>
    <row r="31" spans="1:16" x14ac:dyDescent="0.2">
      <c r="F31" s="54"/>
    </row>
    <row r="32" spans="1:16" x14ac:dyDescent="0.2">
      <c r="F32" s="54"/>
    </row>
    <row r="33" spans="1:11" x14ac:dyDescent="0.2">
      <c r="F33" s="54"/>
      <c r="H33" s="55"/>
      <c r="I33" s="55"/>
      <c r="K33" s="55"/>
    </row>
    <row r="34" spans="1:11" x14ac:dyDescent="0.2">
      <c r="A34" s="81" t="s">
        <v>56</v>
      </c>
      <c r="F34" s="54"/>
      <c r="H34" s="55"/>
      <c r="I34" s="55"/>
      <c r="K34" s="55"/>
    </row>
    <row r="35" spans="1:11" x14ac:dyDescent="0.2">
      <c r="A35" s="58"/>
      <c r="B35" s="57"/>
      <c r="C35" s="59"/>
      <c r="D35" s="57"/>
      <c r="E35" s="57"/>
      <c r="F35" s="57"/>
      <c r="G35" s="57"/>
      <c r="H35" s="57"/>
      <c r="I35" s="57"/>
      <c r="J35" s="57"/>
      <c r="K35" s="57"/>
    </row>
    <row r="36" spans="1:11" x14ac:dyDescent="0.2">
      <c r="A36" s="5" t="s">
        <v>55</v>
      </c>
      <c r="G36" s="57"/>
      <c r="H36" s="57"/>
      <c r="I36" s="57"/>
      <c r="J36" s="57"/>
      <c r="K36" s="57"/>
    </row>
    <row r="37" spans="1:11" x14ac:dyDescent="0.2">
      <c r="A37" s="58"/>
      <c r="B37" s="57"/>
      <c r="C37" s="59"/>
      <c r="D37" s="57"/>
      <c r="E37" s="57"/>
      <c r="F37" s="57"/>
      <c r="G37" s="60" t="s">
        <v>11</v>
      </c>
      <c r="H37" s="60" t="s">
        <v>12</v>
      </c>
      <c r="I37" s="60" t="s">
        <v>31</v>
      </c>
      <c r="J37" s="57"/>
      <c r="K37" s="57"/>
    </row>
    <row r="38" spans="1:11" ht="14.25" x14ac:dyDescent="0.2">
      <c r="A38" s="61" t="s">
        <v>32</v>
      </c>
      <c r="B38" s="57"/>
      <c r="C38" s="59"/>
      <c r="D38" s="57"/>
      <c r="E38" s="65" t="s">
        <v>58</v>
      </c>
      <c r="F38" s="57"/>
      <c r="G38" s="62">
        <v>435015</v>
      </c>
      <c r="H38" s="62">
        <v>46494</v>
      </c>
      <c r="I38" s="62">
        <f>SUM(G38:H38)</f>
        <v>481509</v>
      </c>
      <c r="J38" s="62"/>
      <c r="K38" s="57"/>
    </row>
    <row r="39" spans="1:11" ht="14.25" x14ac:dyDescent="0.2">
      <c r="A39" s="61" t="s">
        <v>33</v>
      </c>
      <c r="B39" s="57"/>
      <c r="C39" s="59"/>
      <c r="D39" s="57"/>
      <c r="E39" s="65" t="s">
        <v>59</v>
      </c>
      <c r="F39" s="57"/>
      <c r="G39" s="62">
        <v>41640</v>
      </c>
      <c r="H39" s="62">
        <v>2918</v>
      </c>
      <c r="I39" s="62">
        <f t="shared" ref="I39:I44" si="5">SUM(G39:H39)</f>
        <v>44558</v>
      </c>
      <c r="J39" s="62"/>
      <c r="K39" s="57"/>
    </row>
    <row r="40" spans="1:11" ht="14.25" x14ac:dyDescent="0.2">
      <c r="A40" s="61" t="s">
        <v>34</v>
      </c>
      <c r="B40" s="57"/>
      <c r="C40" s="57"/>
      <c r="D40" s="57"/>
      <c r="E40" s="65" t="s">
        <v>60</v>
      </c>
      <c r="F40" s="57"/>
      <c r="G40" s="62">
        <v>270</v>
      </c>
      <c r="H40" s="62">
        <v>19</v>
      </c>
      <c r="I40" s="62">
        <f t="shared" si="5"/>
        <v>289</v>
      </c>
      <c r="J40" s="62"/>
      <c r="K40" s="57"/>
    </row>
    <row r="41" spans="1:11" ht="14.25" x14ac:dyDescent="0.2">
      <c r="A41" s="61" t="s">
        <v>35</v>
      </c>
      <c r="B41" s="57"/>
      <c r="C41" s="57"/>
      <c r="D41" s="57"/>
      <c r="E41" s="65" t="s">
        <v>61</v>
      </c>
      <c r="F41" s="57"/>
      <c r="G41" s="62">
        <v>33279</v>
      </c>
      <c r="H41" s="62">
        <v>3558</v>
      </c>
      <c r="I41" s="62">
        <f t="shared" si="5"/>
        <v>36837</v>
      </c>
      <c r="J41" s="62"/>
      <c r="K41" s="57"/>
    </row>
    <row r="42" spans="1:11" ht="14.25" x14ac:dyDescent="0.2">
      <c r="A42" s="61" t="s">
        <v>36</v>
      </c>
      <c r="B42" s="57"/>
      <c r="C42" s="57"/>
      <c r="D42" s="57"/>
      <c r="E42" s="65" t="s">
        <v>62</v>
      </c>
      <c r="F42" s="57"/>
      <c r="G42" s="62">
        <v>44894</v>
      </c>
      <c r="H42" s="62">
        <v>4799</v>
      </c>
      <c r="I42" s="62">
        <f t="shared" si="5"/>
        <v>49693</v>
      </c>
      <c r="J42" s="62"/>
      <c r="K42" s="57"/>
    </row>
    <row r="43" spans="1:11" ht="14.25" x14ac:dyDescent="0.2">
      <c r="A43" s="61" t="s">
        <v>37</v>
      </c>
      <c r="B43" s="57"/>
      <c r="C43" s="57"/>
      <c r="D43" s="57"/>
      <c r="E43" s="65" t="s">
        <v>63</v>
      </c>
      <c r="F43" s="57"/>
      <c r="G43" s="62">
        <v>4350</v>
      </c>
      <c r="H43" s="62">
        <v>466</v>
      </c>
      <c r="I43" s="62">
        <f t="shared" si="5"/>
        <v>4816</v>
      </c>
      <c r="J43" s="62"/>
      <c r="K43" s="57"/>
    </row>
    <row r="44" spans="1:11" ht="14.25" x14ac:dyDescent="0.2">
      <c r="A44" s="61" t="s">
        <v>38</v>
      </c>
      <c r="B44" s="57"/>
      <c r="C44" s="57"/>
      <c r="D44" s="62"/>
      <c r="E44" s="65" t="s">
        <v>64</v>
      </c>
      <c r="F44" s="57"/>
      <c r="G44" s="62">
        <v>4350</v>
      </c>
      <c r="H44" s="62">
        <v>464</v>
      </c>
      <c r="I44" s="62">
        <f t="shared" si="5"/>
        <v>4814</v>
      </c>
      <c r="J44" s="62"/>
      <c r="K44" s="57"/>
    </row>
    <row r="45" spans="1:11" x14ac:dyDescent="0.2">
      <c r="A45" s="57"/>
      <c r="B45" s="57"/>
      <c r="C45" s="57"/>
      <c r="D45" s="62"/>
      <c r="E45" s="62"/>
      <c r="F45" s="57"/>
      <c r="G45" s="62"/>
      <c r="H45" s="62"/>
      <c r="I45" s="62"/>
      <c r="J45" s="62"/>
      <c r="K45" s="57"/>
    </row>
    <row r="46" spans="1:11" x14ac:dyDescent="0.2">
      <c r="A46" s="57"/>
      <c r="B46" s="57"/>
      <c r="C46" s="57"/>
      <c r="D46" s="57"/>
      <c r="E46" s="57"/>
      <c r="F46" s="57"/>
      <c r="G46" s="62"/>
      <c r="H46" s="62"/>
      <c r="I46" s="62"/>
      <c r="J46" s="62"/>
      <c r="K46" s="57"/>
    </row>
    <row r="47" spans="1:11" ht="15" x14ac:dyDescent="0.25">
      <c r="A47" s="69" t="s">
        <v>43</v>
      </c>
    </row>
    <row r="48" spans="1:11" x14ac:dyDescent="0.2">
      <c r="A48" s="68" t="s">
        <v>49</v>
      </c>
      <c r="D48" s="66" t="s">
        <v>44</v>
      </c>
      <c r="E48" s="66" t="s">
        <v>45</v>
      </c>
      <c r="F48" s="66" t="s">
        <v>47</v>
      </c>
    </row>
    <row r="49" spans="1:9" x14ac:dyDescent="0.2">
      <c r="A49" t="s">
        <v>46</v>
      </c>
      <c r="D49" s="63">
        <v>142510.78</v>
      </c>
      <c r="E49" s="63">
        <v>14804.46</v>
      </c>
      <c r="F49" s="63">
        <f>SUM(D49:E49)</f>
        <v>157315.24</v>
      </c>
      <c r="G49" s="63"/>
      <c r="H49" s="63"/>
      <c r="I49" s="63"/>
    </row>
    <row r="50" spans="1:9" x14ac:dyDescent="0.2">
      <c r="A50" t="s">
        <v>66</v>
      </c>
      <c r="D50" s="70">
        <v>190659.68</v>
      </c>
      <c r="E50" s="70">
        <v>17271.28</v>
      </c>
      <c r="F50" s="70">
        <f t="shared" ref="F50:F84" si="6">SUM(D50:E50)</f>
        <v>207930.96</v>
      </c>
      <c r="G50" s="63"/>
      <c r="H50" s="63"/>
      <c r="I50" s="63"/>
    </row>
    <row r="51" spans="1:9" x14ac:dyDescent="0.2">
      <c r="D51" s="71">
        <f>SUM(D49:D50)</f>
        <v>333170.45999999996</v>
      </c>
      <c r="E51" s="63">
        <f>SUM(E49:E50)</f>
        <v>32075.739999999998</v>
      </c>
      <c r="F51" s="63">
        <f t="shared" si="6"/>
        <v>365246.19999999995</v>
      </c>
      <c r="G51" s="63"/>
      <c r="H51" s="63"/>
      <c r="I51" s="63"/>
    </row>
    <row r="52" spans="1:9" x14ac:dyDescent="0.2">
      <c r="D52" s="63"/>
      <c r="E52" s="63"/>
      <c r="F52" s="63">
        <f t="shared" si="6"/>
        <v>0</v>
      </c>
      <c r="G52" s="63"/>
      <c r="H52" s="63"/>
      <c r="I52" s="63"/>
    </row>
    <row r="53" spans="1:9" x14ac:dyDescent="0.2">
      <c r="A53" t="s">
        <v>48</v>
      </c>
      <c r="D53" s="63"/>
      <c r="E53" s="63"/>
      <c r="F53" s="63">
        <f t="shared" si="6"/>
        <v>0</v>
      </c>
      <c r="G53" s="63"/>
      <c r="H53" s="63"/>
      <c r="I53" s="63"/>
    </row>
    <row r="54" spans="1:9" x14ac:dyDescent="0.2">
      <c r="A54" t="s">
        <v>46</v>
      </c>
      <c r="D54" s="63">
        <v>12402.73</v>
      </c>
      <c r="E54" s="63">
        <v>1213.3699999999999</v>
      </c>
      <c r="F54" s="63">
        <f t="shared" si="6"/>
        <v>13616.099999999999</v>
      </c>
      <c r="G54" s="63"/>
      <c r="H54" s="63"/>
      <c r="I54" s="63"/>
    </row>
    <row r="55" spans="1:9" x14ac:dyDescent="0.2">
      <c r="A55" t="s">
        <v>66</v>
      </c>
      <c r="D55" s="70">
        <v>27431.16</v>
      </c>
      <c r="E55" s="70">
        <v>1335.52</v>
      </c>
      <c r="F55" s="70">
        <f t="shared" si="6"/>
        <v>28766.68</v>
      </c>
      <c r="G55" s="63"/>
      <c r="H55" s="63"/>
      <c r="I55" s="63"/>
    </row>
    <row r="56" spans="1:9" x14ac:dyDescent="0.2">
      <c r="D56" s="71">
        <f>SUM(D54:D55)</f>
        <v>39833.89</v>
      </c>
      <c r="E56" s="63">
        <f>SUM(E54:E55)</f>
        <v>2548.89</v>
      </c>
      <c r="F56" s="63">
        <f t="shared" si="6"/>
        <v>42382.78</v>
      </c>
      <c r="G56" s="63"/>
      <c r="H56" s="63"/>
      <c r="I56" s="63"/>
    </row>
    <row r="57" spans="1:9" x14ac:dyDescent="0.2">
      <c r="D57" s="63"/>
      <c r="E57" s="63"/>
      <c r="F57" s="63">
        <f t="shared" si="6"/>
        <v>0</v>
      </c>
      <c r="G57" s="63"/>
      <c r="H57" s="63"/>
      <c r="I57" s="63"/>
    </row>
    <row r="58" spans="1:9" x14ac:dyDescent="0.2">
      <c r="A58" t="s">
        <v>50</v>
      </c>
      <c r="D58" s="63"/>
      <c r="E58" s="63"/>
      <c r="F58" s="63">
        <f t="shared" si="6"/>
        <v>0</v>
      </c>
      <c r="G58" s="63"/>
      <c r="H58" s="63"/>
      <c r="I58" s="63"/>
    </row>
    <row r="59" spans="1:9" x14ac:dyDescent="0.2">
      <c r="A59" t="s">
        <v>46</v>
      </c>
      <c r="D59" s="63">
        <v>78.14</v>
      </c>
      <c r="E59" s="63">
        <v>4.4800000000000004</v>
      </c>
      <c r="F59" s="63">
        <f t="shared" si="6"/>
        <v>82.62</v>
      </c>
      <c r="G59" s="63"/>
      <c r="H59" s="63"/>
      <c r="I59" s="63"/>
    </row>
    <row r="60" spans="1:9" x14ac:dyDescent="0.2">
      <c r="A60" t="s">
        <v>66</v>
      </c>
      <c r="D60" s="70">
        <v>183.09</v>
      </c>
      <c r="E60" s="70">
        <v>10.09</v>
      </c>
      <c r="F60" s="70">
        <f t="shared" si="6"/>
        <v>193.18</v>
      </c>
      <c r="G60" s="63"/>
      <c r="H60" s="63"/>
      <c r="I60" s="63"/>
    </row>
    <row r="61" spans="1:9" x14ac:dyDescent="0.2">
      <c r="D61" s="71">
        <f>SUM(D59:D60)</f>
        <v>261.23</v>
      </c>
      <c r="E61" s="63">
        <f>SUM(E59:E60)</f>
        <v>14.57</v>
      </c>
      <c r="F61" s="63">
        <f t="shared" si="6"/>
        <v>275.8</v>
      </c>
      <c r="G61" s="63"/>
      <c r="H61" s="63"/>
      <c r="I61" s="63"/>
    </row>
    <row r="62" spans="1:9" x14ac:dyDescent="0.2">
      <c r="D62" s="63"/>
      <c r="E62" s="63"/>
      <c r="F62" s="63">
        <f t="shared" si="6"/>
        <v>0</v>
      </c>
      <c r="G62" s="63"/>
      <c r="H62" s="63"/>
      <c r="I62" s="63"/>
    </row>
    <row r="63" spans="1:9" x14ac:dyDescent="0.2">
      <c r="A63" t="s">
        <v>51</v>
      </c>
      <c r="D63" s="63"/>
      <c r="E63" s="63"/>
      <c r="F63" s="63">
        <f t="shared" si="6"/>
        <v>0</v>
      </c>
      <c r="G63" s="63"/>
      <c r="H63" s="63"/>
      <c r="I63" s="63"/>
    </row>
    <row r="64" spans="1:9" x14ac:dyDescent="0.2">
      <c r="A64" t="s">
        <v>46</v>
      </c>
      <c r="D64" s="63">
        <v>10602.32</v>
      </c>
      <c r="E64" s="63">
        <v>1064.27</v>
      </c>
      <c r="F64" s="63">
        <f t="shared" si="6"/>
        <v>11666.59</v>
      </c>
      <c r="G64" s="63"/>
      <c r="H64" s="63"/>
      <c r="I64" s="63"/>
    </row>
    <row r="65" spans="1:11" x14ac:dyDescent="0.2">
      <c r="A65" t="s">
        <v>66</v>
      </c>
      <c r="D65" s="70">
        <v>14104.49</v>
      </c>
      <c r="E65" s="70">
        <v>1308.4100000000001</v>
      </c>
      <c r="F65" s="70">
        <f t="shared" si="6"/>
        <v>15412.9</v>
      </c>
      <c r="G65" s="63"/>
      <c r="H65" s="63"/>
      <c r="I65" s="63"/>
    </row>
    <row r="66" spans="1:11" x14ac:dyDescent="0.2">
      <c r="D66" s="71">
        <f>SUM(D64:D65)</f>
        <v>24706.809999999998</v>
      </c>
      <c r="E66" s="63">
        <f>SUM(E64:E65)</f>
        <v>2372.6800000000003</v>
      </c>
      <c r="F66" s="63">
        <f t="shared" si="6"/>
        <v>27079.489999999998</v>
      </c>
      <c r="G66" s="63"/>
      <c r="H66" s="63"/>
      <c r="I66" s="63"/>
    </row>
    <row r="67" spans="1:11" x14ac:dyDescent="0.2">
      <c r="D67" s="63"/>
      <c r="E67" s="63"/>
      <c r="F67" s="63">
        <f t="shared" si="6"/>
        <v>0</v>
      </c>
      <c r="G67" s="63"/>
      <c r="H67" s="63"/>
      <c r="I67" s="63"/>
    </row>
    <row r="68" spans="1:11" x14ac:dyDescent="0.2">
      <c r="A68" t="s">
        <v>52</v>
      </c>
      <c r="D68" s="63"/>
      <c r="E68" s="63"/>
      <c r="F68" s="63">
        <f t="shared" si="6"/>
        <v>0</v>
      </c>
      <c r="G68" s="63"/>
      <c r="H68" s="63"/>
      <c r="I68" s="63"/>
    </row>
    <row r="69" spans="1:11" x14ac:dyDescent="0.2">
      <c r="A69" t="s">
        <v>46</v>
      </c>
      <c r="D69" s="63">
        <v>15040.36</v>
      </c>
      <c r="E69" s="63">
        <v>1486.74</v>
      </c>
      <c r="F69" s="63">
        <f t="shared" si="6"/>
        <v>16527.100000000002</v>
      </c>
      <c r="G69" s="63"/>
      <c r="H69" s="63"/>
      <c r="I69" s="63"/>
    </row>
    <row r="70" spans="1:11" x14ac:dyDescent="0.2">
      <c r="A70" t="s">
        <v>66</v>
      </c>
      <c r="D70" s="70">
        <v>20762.650000000001</v>
      </c>
      <c r="E70" s="70">
        <v>1880.23</v>
      </c>
      <c r="F70" s="70">
        <f t="shared" si="6"/>
        <v>22642.880000000001</v>
      </c>
      <c r="G70" s="63"/>
      <c r="H70" s="63"/>
      <c r="I70" s="63"/>
    </row>
    <row r="71" spans="1:11" x14ac:dyDescent="0.2">
      <c r="D71" s="71">
        <f>SUM(D69:D70)</f>
        <v>35803.01</v>
      </c>
      <c r="E71" s="63">
        <f>SUM(E69:E70)</f>
        <v>3366.9700000000003</v>
      </c>
      <c r="F71" s="63">
        <f t="shared" si="6"/>
        <v>39169.980000000003</v>
      </c>
      <c r="G71" s="63"/>
      <c r="H71" s="63"/>
      <c r="I71" s="63"/>
    </row>
    <row r="72" spans="1:11" x14ac:dyDescent="0.2">
      <c r="F72" s="63">
        <f t="shared" si="6"/>
        <v>0</v>
      </c>
    </row>
    <row r="73" spans="1:11" x14ac:dyDescent="0.2">
      <c r="A73" t="s">
        <v>53</v>
      </c>
      <c r="F73" s="63">
        <f t="shared" si="6"/>
        <v>0</v>
      </c>
    </row>
    <row r="74" spans="1:11" x14ac:dyDescent="0.2">
      <c r="A74" t="s">
        <v>46</v>
      </c>
      <c r="D74">
        <v>787.82</v>
      </c>
      <c r="E74">
        <v>79.569999999999993</v>
      </c>
      <c r="F74" s="63">
        <f t="shared" si="6"/>
        <v>867.3900000000001</v>
      </c>
    </row>
    <row r="75" spans="1:11" x14ac:dyDescent="0.2">
      <c r="A75" t="s">
        <v>66</v>
      </c>
      <c r="D75" s="11">
        <v>1086.6500000000001</v>
      </c>
      <c r="E75" s="11">
        <v>99.36</v>
      </c>
      <c r="F75" s="70">
        <f t="shared" si="6"/>
        <v>1186.01</v>
      </c>
    </row>
    <row r="76" spans="1:11" x14ac:dyDescent="0.2">
      <c r="D76" s="71">
        <f>SUM(D74:D75)</f>
        <v>1874.4700000000003</v>
      </c>
      <c r="E76" s="63">
        <f>SUM(E74:E75)</f>
        <v>178.93</v>
      </c>
      <c r="F76" s="63">
        <f t="shared" si="6"/>
        <v>2053.4</v>
      </c>
    </row>
    <row r="77" spans="1:11" x14ac:dyDescent="0.2">
      <c r="D77" s="63"/>
      <c r="E77" s="63"/>
      <c r="F77" s="63">
        <f t="shared" si="6"/>
        <v>0</v>
      </c>
      <c r="G77" s="63"/>
      <c r="H77" s="63"/>
      <c r="I77" s="63"/>
      <c r="J77" s="63"/>
      <c r="K77" s="63"/>
    </row>
    <row r="78" spans="1:11" x14ac:dyDescent="0.2">
      <c r="A78" t="s">
        <v>54</v>
      </c>
      <c r="D78" s="63"/>
      <c r="E78" s="63"/>
      <c r="F78" s="63">
        <f t="shared" si="6"/>
        <v>0</v>
      </c>
      <c r="G78" s="63"/>
      <c r="H78" s="63"/>
      <c r="I78" s="63"/>
      <c r="J78" s="63"/>
      <c r="K78" s="63"/>
    </row>
    <row r="79" spans="1:11" x14ac:dyDescent="0.2">
      <c r="A79" t="s">
        <v>46</v>
      </c>
      <c r="D79" s="63">
        <v>394.88</v>
      </c>
      <c r="E79" s="63">
        <v>32.18</v>
      </c>
      <c r="F79" s="63">
        <f t="shared" si="6"/>
        <v>427.06</v>
      </c>
      <c r="G79" s="63"/>
      <c r="H79" s="63"/>
      <c r="I79" s="63"/>
      <c r="J79" s="63"/>
      <c r="K79" s="63"/>
    </row>
    <row r="80" spans="1:11" x14ac:dyDescent="0.2">
      <c r="A80" t="s">
        <v>66</v>
      </c>
      <c r="D80" s="70">
        <v>1293.6500000000001</v>
      </c>
      <c r="E80" s="70">
        <v>79.290000000000006</v>
      </c>
      <c r="F80" s="70">
        <f t="shared" si="6"/>
        <v>1372.94</v>
      </c>
      <c r="G80" s="63"/>
      <c r="H80" s="63"/>
      <c r="I80" s="63"/>
      <c r="J80" s="63"/>
      <c r="K80" s="63"/>
    </row>
    <row r="81" spans="1:11" x14ac:dyDescent="0.2">
      <c r="D81" s="71">
        <f>SUM(D79:D80)</f>
        <v>1688.5300000000002</v>
      </c>
      <c r="E81" s="63">
        <f>SUM(E79:E80)</f>
        <v>111.47</v>
      </c>
      <c r="F81" s="63">
        <f t="shared" si="6"/>
        <v>1800.0000000000002</v>
      </c>
      <c r="G81" s="63"/>
      <c r="H81" s="63"/>
      <c r="I81" s="63"/>
      <c r="J81" s="63"/>
      <c r="K81" s="63"/>
    </row>
    <row r="82" spans="1:11" x14ac:dyDescent="0.2">
      <c r="D82" s="63"/>
      <c r="E82" s="63"/>
      <c r="F82" s="63">
        <f t="shared" si="6"/>
        <v>0</v>
      </c>
      <c r="G82" s="63"/>
      <c r="H82" s="63"/>
      <c r="I82" s="63"/>
      <c r="J82" s="63"/>
      <c r="K82" s="63"/>
    </row>
    <row r="83" spans="1:11" x14ac:dyDescent="0.2">
      <c r="D83" s="63"/>
      <c r="E83" s="63"/>
      <c r="F83" s="63">
        <f t="shared" si="6"/>
        <v>0</v>
      </c>
      <c r="G83" s="63"/>
      <c r="H83" s="63"/>
      <c r="I83" s="63"/>
      <c r="J83" s="63"/>
      <c r="K83" s="63"/>
    </row>
    <row r="84" spans="1:11" x14ac:dyDescent="0.2">
      <c r="A84" t="s">
        <v>57</v>
      </c>
      <c r="D84" s="63">
        <f>SUM(D49+D54+D59+D64+D69+D74+D79)</f>
        <v>181817.03000000003</v>
      </c>
      <c r="E84" s="63">
        <f>SUM(E49+E54+E59+E64+E69+E74+E79)</f>
        <v>18685.07</v>
      </c>
      <c r="F84" s="63">
        <f t="shared" si="6"/>
        <v>200502.10000000003</v>
      </c>
      <c r="G84" s="63"/>
      <c r="H84" s="63"/>
      <c r="I84" s="63"/>
      <c r="J84" s="63"/>
      <c r="K84" s="63"/>
    </row>
    <row r="85" spans="1:11" x14ac:dyDescent="0.2">
      <c r="D85" s="63"/>
      <c r="E85" s="63"/>
      <c r="F85" s="63"/>
      <c r="G85" s="63"/>
      <c r="H85" s="63"/>
      <c r="I85" s="63"/>
      <c r="J85" s="63"/>
      <c r="K85" s="63"/>
    </row>
    <row r="86" spans="1:11" x14ac:dyDescent="0.2">
      <c r="D86" s="63"/>
      <c r="E86" s="63"/>
      <c r="F86" s="63"/>
      <c r="G86" s="63"/>
      <c r="H86" s="63"/>
      <c r="I86" s="63"/>
      <c r="J86" s="63"/>
      <c r="K86" s="63"/>
    </row>
  </sheetData>
  <mergeCells count="1">
    <mergeCell ref="H24:I24"/>
  </mergeCells>
  <pageMargins left="0.25" right="0.25" top="0.75" bottom="0.75" header="0.3" footer="0.3"/>
  <pageSetup scale="80" fitToHeight="0" orientation="landscape" r:id="rId1"/>
  <headerFooter alignWithMargins="0">
    <oddFooter xml:space="preserve">&amp;L&amp;F&amp;R&amp;8Prepared by Mike Escaname 
Health &amp; Human Services Dept. 
05/23/14&amp;9 
&amp;10 
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31" r:id="rId4">
          <objectPr defaultSize="0" autoPict="0" r:id="rId5">
            <anchor moveWithCells="1">
              <from>
                <xdr:col>6</xdr:col>
                <xdr:colOff>1209675</xdr:colOff>
                <xdr:row>32</xdr:row>
                <xdr:rowOff>133350</xdr:rowOff>
              </from>
              <to>
                <xdr:col>8</xdr:col>
                <xdr:colOff>142875</xdr:colOff>
                <xdr:row>34</xdr:row>
                <xdr:rowOff>47625</xdr:rowOff>
              </to>
            </anchor>
          </objectPr>
        </oleObject>
      </mc:Choice>
      <mc:Fallback>
        <oleObject progId="Acrobat Document" dvAspect="DVASPECT_ICON" shapeId="1031" r:id="rId4"/>
      </mc:Fallback>
    </mc:AlternateContent>
    <mc:AlternateContent xmlns:mc="http://schemas.openxmlformats.org/markup-compatibility/2006">
      <mc:Choice Requires="x14">
        <oleObject progId="Acrobat Document" dvAspect="DVASPECT_ICON" shapeId="1032" r:id="rId6">
          <objectPr defaultSize="0" autoPict="0" r:id="rId7">
            <anchor moveWithCells="1">
              <from>
                <xdr:col>6</xdr:col>
                <xdr:colOff>190500</xdr:colOff>
                <xdr:row>50</xdr:row>
                <xdr:rowOff>38100</xdr:rowOff>
              </from>
              <to>
                <xdr:col>7</xdr:col>
                <xdr:colOff>171450</xdr:colOff>
                <xdr:row>53</xdr:row>
                <xdr:rowOff>142875</xdr:rowOff>
              </to>
            </anchor>
          </objectPr>
        </oleObject>
      </mc:Choice>
      <mc:Fallback>
        <oleObject progId="Acrobat Document" dvAspect="DVASPECT_ICON" shapeId="1032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PHEP FY 14 SAL PROJ </vt:lpstr>
      <vt:lpstr>'PHEP FY 14 SAL PROJ '!Print_Area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Obdett Z. Calzada</cp:lastModifiedBy>
  <cp:lastPrinted>2013-11-06T20:31:02Z</cp:lastPrinted>
  <dcterms:created xsi:type="dcterms:W3CDTF">2013-11-06T19:44:36Z</dcterms:created>
  <dcterms:modified xsi:type="dcterms:W3CDTF">2014-06-25T20:11:40Z</dcterms:modified>
</cp:coreProperties>
</file>