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IMM FY 14 SAL PROJ" sheetId="1" r:id="rId1"/>
    <sheet name="IMM FY 14 BUDGET" sheetId="2" r:id="rId2"/>
  </sheets>
  <definedNames>
    <definedName name="_xlnm.Print_Area" localSheetId="1">'IMM FY 14 BUDGET'!$A$1:$M$39</definedName>
  </definedNames>
  <calcPr calcId="145621"/>
</workbook>
</file>

<file path=xl/calcChain.xml><?xml version="1.0" encoding="utf-8"?>
<calcChain xmlns="http://schemas.openxmlformats.org/spreadsheetml/2006/main">
  <c r="D39" i="2" l="1"/>
  <c r="F4" i="2"/>
  <c r="M25" i="2"/>
  <c r="K23" i="2"/>
  <c r="K28" i="2"/>
  <c r="F31" i="2"/>
  <c r="K31" i="2"/>
  <c r="D43" i="2" l="1"/>
  <c r="D42" i="2"/>
  <c r="G24" i="2"/>
  <c r="M24" i="2" s="1"/>
  <c r="L24" i="2"/>
  <c r="K25" i="2"/>
  <c r="F25" i="2"/>
  <c r="J35" i="2" l="1"/>
  <c r="I35" i="2" l="1"/>
  <c r="I33" i="2"/>
  <c r="J33" i="2"/>
  <c r="I25" i="2"/>
  <c r="J25" i="2"/>
  <c r="I21" i="2"/>
  <c r="J21" i="2"/>
  <c r="I17" i="2"/>
  <c r="J17" i="2"/>
  <c r="I13" i="2"/>
  <c r="J13" i="2"/>
  <c r="I5" i="2"/>
  <c r="J5" i="2"/>
  <c r="D11" i="1" l="1"/>
  <c r="G32" i="2"/>
  <c r="G27" i="2"/>
  <c r="K33" i="2"/>
  <c r="H33" i="2"/>
  <c r="D33" i="2"/>
  <c r="C33" i="2"/>
  <c r="L32" i="2"/>
  <c r="L31" i="2"/>
  <c r="E31" i="2"/>
  <c r="G31" i="2" s="1"/>
  <c r="L30" i="2"/>
  <c r="E30" i="2"/>
  <c r="G30" i="2" s="1"/>
  <c r="L29" i="2"/>
  <c r="E29" i="2"/>
  <c r="G29" i="2" s="1"/>
  <c r="L28" i="2"/>
  <c r="E28" i="2"/>
  <c r="E33" i="2" s="1"/>
  <c r="F33" i="2"/>
  <c r="F26" i="2"/>
  <c r="H25" i="2"/>
  <c r="D25" i="2"/>
  <c r="C25" i="2"/>
  <c r="L23" i="2"/>
  <c r="L25" i="2" s="1"/>
  <c r="E23" i="2"/>
  <c r="E25" i="2" s="1"/>
  <c r="F22" i="2"/>
  <c r="H21" i="2"/>
  <c r="F21" i="2"/>
  <c r="D21" i="2"/>
  <c r="C21" i="2"/>
  <c r="L20" i="2"/>
  <c r="L21" i="2" s="1"/>
  <c r="E20" i="2"/>
  <c r="E21" i="2" s="1"/>
  <c r="F19" i="2"/>
  <c r="F18" i="2"/>
  <c r="K17" i="2"/>
  <c r="H17" i="2"/>
  <c r="F17" i="2"/>
  <c r="D17" i="2"/>
  <c r="C17" i="2"/>
  <c r="L16" i="2"/>
  <c r="E16" i="2"/>
  <c r="G16" i="2" s="1"/>
  <c r="M16" i="2" s="1"/>
  <c r="L15" i="2"/>
  <c r="L17" i="2" s="1"/>
  <c r="E15" i="2"/>
  <c r="E17" i="2" s="1"/>
  <c r="H13" i="2"/>
  <c r="D13" i="2"/>
  <c r="C13" i="2"/>
  <c r="E12" i="2"/>
  <c r="G12" i="2" s="1"/>
  <c r="E11" i="2"/>
  <c r="G11" i="2" s="1"/>
  <c r="E10" i="2"/>
  <c r="G10" i="2" s="1"/>
  <c r="E9" i="2"/>
  <c r="G9" i="2" s="1"/>
  <c r="E8" i="2"/>
  <c r="G8" i="2" s="1"/>
  <c r="F13" i="2"/>
  <c r="E7" i="2"/>
  <c r="H5" i="2"/>
  <c r="F5" i="2"/>
  <c r="D5" i="2"/>
  <c r="D35" i="2" s="1"/>
  <c r="C5" i="2"/>
  <c r="C35" i="2" s="1"/>
  <c r="E4" i="2"/>
  <c r="E5" i="2" s="1"/>
  <c r="M29" i="2" l="1"/>
  <c r="H35" i="2"/>
  <c r="M31" i="2"/>
  <c r="E13" i="2"/>
  <c r="E35" i="2" s="1"/>
  <c r="G7" i="2"/>
  <c r="G13" i="2" s="1"/>
  <c r="G15" i="2"/>
  <c r="G17" i="2" s="1"/>
  <c r="G20" i="2"/>
  <c r="G21" i="2" s="1"/>
  <c r="G4" i="2"/>
  <c r="G5" i="2" s="1"/>
  <c r="G23" i="2"/>
  <c r="G25" i="2" s="1"/>
  <c r="M32" i="2"/>
  <c r="G28" i="2"/>
  <c r="G33" i="2"/>
  <c r="L33" i="2"/>
  <c r="M28" i="2"/>
  <c r="M30" i="2"/>
  <c r="F35" i="2"/>
  <c r="M23" i="2"/>
  <c r="M15" i="2" l="1"/>
  <c r="M17" i="2" s="1"/>
  <c r="G35" i="2"/>
  <c r="M20" i="2"/>
  <c r="M21" i="2" s="1"/>
  <c r="M33" i="2"/>
  <c r="D9" i="1" l="1"/>
  <c r="F9" i="1" s="1"/>
  <c r="K4" i="2" s="1"/>
  <c r="F10" i="1"/>
  <c r="F11" i="1"/>
  <c r="F14" i="1"/>
  <c r="F15" i="1"/>
  <c r="G17" i="1"/>
  <c r="D13" i="1" l="1"/>
  <c r="F13" i="1" s="1"/>
  <c r="K10" i="2" s="1"/>
  <c r="L10" i="2" s="1"/>
  <c r="M10" i="2" s="1"/>
  <c r="D12" i="1"/>
  <c r="F12" i="1" s="1"/>
  <c r="K9" i="2" s="1"/>
  <c r="L9" i="2" s="1"/>
  <c r="M9" i="2" s="1"/>
  <c r="H15" i="1"/>
  <c r="K12" i="2"/>
  <c r="L12" i="2" s="1"/>
  <c r="M12" i="2" s="1"/>
  <c r="H14" i="1"/>
  <c r="K11" i="2"/>
  <c r="L11" i="2" s="1"/>
  <c r="M11" i="2" s="1"/>
  <c r="H13" i="1"/>
  <c r="H11" i="1"/>
  <c r="K8" i="2"/>
  <c r="L8" i="2" s="1"/>
  <c r="M8" i="2" s="1"/>
  <c r="H10" i="1"/>
  <c r="K7" i="2"/>
  <c r="K5" i="2"/>
  <c r="L4" i="2"/>
  <c r="H9" i="1"/>
  <c r="H12" i="1"/>
  <c r="F17" i="1" l="1"/>
  <c r="D17" i="1"/>
  <c r="J10" i="1"/>
  <c r="H17" i="1"/>
  <c r="J18" i="1" s="1"/>
  <c r="K13" i="2"/>
  <c r="K35" i="2" s="1"/>
  <c r="L7" i="2"/>
  <c r="L5" i="2"/>
  <c r="M4" i="2"/>
  <c r="M5" i="2" s="1"/>
  <c r="J11" i="1"/>
  <c r="J12" i="1" s="1"/>
  <c r="M7" i="2" l="1"/>
  <c r="M13" i="2" s="1"/>
  <c r="M35" i="2" s="1"/>
  <c r="L13" i="2"/>
  <c r="L35" i="2" s="1"/>
</calcChain>
</file>

<file path=xl/comments1.xml><?xml version="1.0" encoding="utf-8"?>
<comments xmlns="http://schemas.openxmlformats.org/spreadsheetml/2006/main">
  <authors>
    <author>benito.luna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<sst xmlns="http://schemas.openxmlformats.org/spreadsheetml/2006/main" count="77" uniqueCount="76">
  <si>
    <t>pp 17</t>
  </si>
  <si>
    <t>pp 16</t>
  </si>
  <si>
    <t>pp 15</t>
  </si>
  <si>
    <t>pp 14</t>
  </si>
  <si>
    <t>pp 13</t>
  </si>
  <si>
    <t>Pay Date</t>
  </si>
  <si>
    <t xml:space="preserve">Work Period Covered </t>
  </si>
  <si>
    <t xml:space="preserve">* Life Insurance is paid once per month. </t>
  </si>
  <si>
    <t>Worker's Comp</t>
  </si>
  <si>
    <t>Unemployment Comp.</t>
  </si>
  <si>
    <t>Retirement</t>
  </si>
  <si>
    <t>Fica</t>
  </si>
  <si>
    <t>Life Insurance *</t>
  </si>
  <si>
    <t>Health Insurance</t>
  </si>
  <si>
    <t>Salaries-F/T</t>
  </si>
  <si>
    <t>(DEFICIT)</t>
  </si>
  <si>
    <t>SURPLUS</t>
  </si>
  <si>
    <t>BALANCE</t>
  </si>
  <si>
    <t>REMAINING PDS</t>
  </si>
  <si>
    <t>PAY PERIODS</t>
  </si>
  <si>
    <t>PAY PERIOD</t>
  </si>
  <si>
    <t>ANTICIPATED</t>
  </si>
  <si>
    <t xml:space="preserve">BUDGET </t>
  </si>
  <si>
    <t xml:space="preserve">COST FOR </t>
  </si>
  <si>
    <t>REMAINING</t>
  </si>
  <si>
    <t>**  COST PER</t>
  </si>
  <si>
    <t>Projection of Salaries and Fringes for the remainder of the IMMUNIZATION FY 14 period ending 08/31/14</t>
  </si>
  <si>
    <t>GRANT ENDING 08/31/2014</t>
  </si>
  <si>
    <t>IMMUNIZATION FY 14</t>
  </si>
  <si>
    <t>Immunization FY 14</t>
  </si>
  <si>
    <t>09/01/2013 through 08/31/2014</t>
  </si>
  <si>
    <t>Object</t>
  </si>
  <si>
    <t xml:space="preserve">Account Description </t>
  </si>
  <si>
    <t>Original Grant Award</t>
  </si>
  <si>
    <t xml:space="preserve">Program Income </t>
  </si>
  <si>
    <t>Total Immunization Budget</t>
  </si>
  <si>
    <t>Line Item Transfers</t>
  </si>
  <si>
    <t xml:space="preserve">Total Budget With Transfers </t>
  </si>
  <si>
    <t xml:space="preserve">Total Expenditures </t>
  </si>
  <si>
    <t xml:space="preserve">Available Balance </t>
  </si>
  <si>
    <t>Regular F/T Employee</t>
  </si>
  <si>
    <t>Total - Personnel</t>
  </si>
  <si>
    <t xml:space="preserve">Health Insurance </t>
  </si>
  <si>
    <t xml:space="preserve">Life Insurance </t>
  </si>
  <si>
    <t xml:space="preserve">FICA </t>
  </si>
  <si>
    <t xml:space="preserve">Retirement </t>
  </si>
  <si>
    <t xml:space="preserve">Unemployment </t>
  </si>
  <si>
    <t xml:space="preserve">Workers Comp. </t>
  </si>
  <si>
    <t xml:space="preserve">Total- Fringes </t>
  </si>
  <si>
    <t xml:space="preserve">Travel In-County </t>
  </si>
  <si>
    <t>Travel Out-of-County</t>
  </si>
  <si>
    <t xml:space="preserve">Total - Travel </t>
  </si>
  <si>
    <t>Other Equip</t>
  </si>
  <si>
    <t xml:space="preserve">Total - Equipment </t>
  </si>
  <si>
    <t>Office &amp; Comp Supplies</t>
  </si>
  <si>
    <t xml:space="preserve">Total - Supplies </t>
  </si>
  <si>
    <t xml:space="preserve">Rental of Building </t>
  </si>
  <si>
    <t xml:space="preserve">Advertising </t>
  </si>
  <si>
    <t>Printing &amp; Binding</t>
  </si>
  <si>
    <t xml:space="preserve">Registration </t>
  </si>
  <si>
    <t>Educational / Instructional Supplies</t>
  </si>
  <si>
    <t>Software</t>
  </si>
  <si>
    <t xml:space="preserve">Total - Other </t>
  </si>
  <si>
    <t>Total Grant Award</t>
  </si>
  <si>
    <t xml:space="preserve">09/01/13 - 12/31/13 Expenditures </t>
  </si>
  <si>
    <t>Expenditures</t>
  </si>
  <si>
    <t>pp 18</t>
  </si>
  <si>
    <t>pp 19</t>
  </si>
  <si>
    <t>Clothing &amp; Uniforms</t>
  </si>
  <si>
    <t xml:space="preserve">01/01/14 - 06/19/14 Expenditures </t>
  </si>
  <si>
    <t>5 DAYS ONLY</t>
  </si>
  <si>
    <t>Pay Periods Remaining at 06/19/14:</t>
  </si>
  <si>
    <t>Projected Expenditures 06/20/14 - 08/31/14</t>
  </si>
  <si>
    <t xml:space="preserve">Total Transfers through 06/19/14 = </t>
  </si>
  <si>
    <t>10% of grant award =</t>
  </si>
  <si>
    <t>25% of grant award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</si>
</sst>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4" fontId="0" fillId="0" borderId="0" xfId="0" applyNumberFormat="1"/>
    <xf numFmtId="0" fontId="0" fillId="0" borderId="0" xfId="0" applyNumberFormat="1" applyFill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44" fontId="4" fillId="2" borderId="2" xfId="0" applyNumberFormat="1" applyFont="1" applyFill="1" applyBorder="1"/>
    <xf numFmtId="0" fontId="0" fillId="0" borderId="0" xfId="0" applyBorder="1"/>
    <xf numFmtId="44" fontId="4" fillId="0" borderId="0" xfId="0" applyNumberFormat="1" applyFont="1" applyFill="1" applyBorder="1"/>
    <xf numFmtId="44" fontId="5" fillId="3" borderId="3" xfId="0" applyNumberFormat="1" applyFont="1" applyFill="1" applyBorder="1"/>
    <xf numFmtId="44" fontId="4" fillId="0" borderId="4" xfId="0" applyNumberFormat="1" applyFont="1" applyBorder="1"/>
    <xf numFmtId="44" fontId="4" fillId="0" borderId="3" xfId="0" applyNumberFormat="1" applyFont="1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4" fontId="0" fillId="0" borderId="0" xfId="0" applyNumberFormat="1"/>
    <xf numFmtId="44" fontId="1" fillId="0" borderId="0" xfId="0" applyNumberFormat="1" applyFont="1" applyFill="1" applyBorder="1"/>
    <xf numFmtId="44" fontId="0" fillId="0" borderId="6" xfId="0" applyNumberFormat="1" applyFill="1" applyBorder="1"/>
    <xf numFmtId="44" fontId="0" fillId="0" borderId="6" xfId="0" applyNumberFormat="1" applyBorder="1"/>
    <xf numFmtId="0" fontId="0" fillId="0" borderId="5" xfId="0" applyFill="1" applyBorder="1"/>
    <xf numFmtId="4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7" fillId="0" borderId="3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10" xfId="0" applyBorder="1"/>
    <xf numFmtId="43" fontId="0" fillId="0" borderId="7" xfId="1" applyFont="1" applyBorder="1"/>
    <xf numFmtId="43" fontId="0" fillId="0" borderId="14" xfId="1" applyFont="1" applyBorder="1"/>
    <xf numFmtId="43" fontId="4" fillId="4" borderId="7" xfId="1" applyFont="1" applyFill="1" applyBorder="1"/>
    <xf numFmtId="43" fontId="13" fillId="4" borderId="7" xfId="1" applyFont="1" applyFill="1" applyBorder="1"/>
    <xf numFmtId="43" fontId="0" fillId="4" borderId="7" xfId="1" applyFont="1" applyFill="1" applyBorder="1"/>
    <xf numFmtId="43" fontId="0" fillId="4" borderId="14" xfId="1" applyFont="1" applyFill="1" applyBorder="1"/>
    <xf numFmtId="43" fontId="0" fillId="0" borderId="7" xfId="1" applyFont="1" applyFill="1" applyBorder="1"/>
    <xf numFmtId="43" fontId="1" fillId="0" borderId="14" xfId="1" applyFont="1" applyFill="1" applyBorder="1"/>
    <xf numFmtId="43" fontId="4" fillId="4" borderId="14" xfId="1" applyFont="1" applyFill="1" applyBorder="1"/>
    <xf numFmtId="43" fontId="4" fillId="0" borderId="7" xfId="1" applyFont="1" applyFill="1" applyBorder="1"/>
    <xf numFmtId="43" fontId="0" fillId="0" borderId="14" xfId="1" applyFont="1" applyFill="1" applyBorder="1"/>
    <xf numFmtId="43" fontId="1" fillId="0" borderId="7" xfId="1" applyFont="1" applyFill="1" applyBorder="1"/>
    <xf numFmtId="0" fontId="0" fillId="0" borderId="10" xfId="0" applyFill="1" applyBorder="1"/>
    <xf numFmtId="43" fontId="4" fillId="4" borderId="7" xfId="0" applyNumberFormat="1" applyFont="1" applyFill="1" applyBorder="1"/>
    <xf numFmtId="0" fontId="0" fillId="0" borderId="14" xfId="0" applyBorder="1"/>
    <xf numFmtId="43" fontId="4" fillId="4" borderId="5" xfId="0" applyNumberFormat="1" applyFont="1" applyFill="1" applyBorder="1"/>
    <xf numFmtId="0" fontId="0" fillId="0" borderId="12" xfId="0" applyBorder="1"/>
    <xf numFmtId="43" fontId="4" fillId="0" borderId="0" xfId="1" applyFont="1"/>
    <xf numFmtId="43" fontId="3" fillId="0" borderId="0" xfId="1" applyFont="1"/>
    <xf numFmtId="0" fontId="8" fillId="0" borderId="0" xfId="0" applyFont="1"/>
    <xf numFmtId="43" fontId="8" fillId="0" borderId="0" xfId="0" applyNumberFormat="1" applyFont="1"/>
    <xf numFmtId="0" fontId="6" fillId="0" borderId="0" xfId="0" applyFont="1"/>
    <xf numFmtId="14" fontId="2" fillId="0" borderId="0" xfId="0" applyNumberFormat="1" applyFont="1"/>
    <xf numFmtId="0" fontId="4" fillId="0" borderId="0" xfId="0" applyFont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wrapText="1"/>
    </xf>
    <xf numFmtId="0" fontId="0" fillId="0" borderId="8" xfId="0" applyFill="1" applyBorder="1"/>
    <xf numFmtId="43" fontId="6" fillId="0" borderId="14" xfId="1" applyFont="1" applyBorder="1"/>
    <xf numFmtId="43" fontId="5" fillId="4" borderId="14" xfId="1" applyFont="1" applyFill="1" applyBorder="1"/>
    <xf numFmtId="44" fontId="2" fillId="0" borderId="5" xfId="0" applyNumberFormat="1" applyFont="1" applyFill="1" applyBorder="1"/>
    <xf numFmtId="44" fontId="2" fillId="0" borderId="7" xfId="0" applyNumberFormat="1" applyFont="1" applyFill="1" applyBorder="1"/>
    <xf numFmtId="43" fontId="1" fillId="0" borderId="14" xfId="1" applyFont="1" applyBorder="1"/>
    <xf numFmtId="43" fontId="5" fillId="5" borderId="15" xfId="0" applyNumberFormat="1" applyFont="1" applyFill="1" applyBorder="1"/>
    <xf numFmtId="43" fontId="13" fillId="0" borderId="0" xfId="0" applyNumberFormat="1" applyFont="1"/>
    <xf numFmtId="43" fontId="0" fillId="0" borderId="0" xfId="0" applyNumberFormat="1"/>
    <xf numFmtId="43" fontId="6" fillId="0" borderId="14" xfId="1" applyFont="1" applyFill="1" applyBorder="1"/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0"/>
  <sheetViews>
    <sheetView tabSelected="1" zoomScaleNormal="85" workbookViewId="0">
      <selection activeCell="D30" sqref="D30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  <col min="12" max="12" width="11" customWidth="1"/>
    <col min="13" max="13" width="10.85546875" customWidth="1"/>
  </cols>
  <sheetData>
    <row r="2" spans="1:10" x14ac:dyDescent="0.2">
      <c r="A2" s="35" t="s">
        <v>28</v>
      </c>
    </row>
    <row r="3" spans="1:10" x14ac:dyDescent="0.2">
      <c r="A3" s="33" t="s">
        <v>27</v>
      </c>
    </row>
    <row r="4" spans="1:10" x14ac:dyDescent="0.2">
      <c r="B4" s="34" t="s">
        <v>26</v>
      </c>
      <c r="C4" s="34"/>
      <c r="D4" s="34"/>
      <c r="E4" s="34"/>
      <c r="F4" s="34"/>
      <c r="G4" s="33"/>
    </row>
    <row r="5" spans="1:10" x14ac:dyDescent="0.2">
      <c r="B5" s="32"/>
    </row>
    <row r="6" spans="1:10" x14ac:dyDescent="0.2">
      <c r="D6" s="31" t="s">
        <v>25</v>
      </c>
      <c r="E6" s="31" t="s">
        <v>24</v>
      </c>
      <c r="F6" s="31" t="s">
        <v>23</v>
      </c>
      <c r="G6" s="31" t="s">
        <v>22</v>
      </c>
      <c r="H6" s="30" t="s">
        <v>21</v>
      </c>
    </row>
    <row r="7" spans="1:10" x14ac:dyDescent="0.2">
      <c r="D7" s="29" t="s">
        <v>20</v>
      </c>
      <c r="E7" s="29" t="s">
        <v>19</v>
      </c>
      <c r="F7" s="29" t="s">
        <v>18</v>
      </c>
      <c r="G7" s="29" t="s">
        <v>17</v>
      </c>
      <c r="H7" s="28" t="s">
        <v>16</v>
      </c>
    </row>
    <row r="8" spans="1:10" x14ac:dyDescent="0.2">
      <c r="A8" s="14"/>
      <c r="B8" s="14"/>
      <c r="C8" s="27"/>
      <c r="D8" s="12"/>
      <c r="E8" s="12"/>
      <c r="F8" s="12"/>
      <c r="G8" s="26">
        <v>41809</v>
      </c>
      <c r="H8" s="25" t="s">
        <v>15</v>
      </c>
      <c r="I8" s="7"/>
    </row>
    <row r="9" spans="1:10" x14ac:dyDescent="0.2">
      <c r="A9" s="16" t="s">
        <v>14</v>
      </c>
      <c r="B9" s="7"/>
      <c r="C9" s="23">
        <v>113</v>
      </c>
      <c r="D9" s="22">
        <f>517788/26</f>
        <v>19914.923076923078</v>
      </c>
      <c r="E9" s="21">
        <v>6.5</v>
      </c>
      <c r="F9" s="20">
        <f t="shared" ref="F9:F15" si="0">(D9*E9)</f>
        <v>129447</v>
      </c>
      <c r="G9" s="19">
        <v>132940.32999999999</v>
      </c>
      <c r="H9" s="73">
        <f t="shared" ref="H9:H15" si="1">SUM(G9-F9)</f>
        <v>3493.3299999999872</v>
      </c>
      <c r="I9" s="7"/>
    </row>
    <row r="10" spans="1:10" x14ac:dyDescent="0.2">
      <c r="A10" s="24" t="s">
        <v>13</v>
      </c>
      <c r="B10" s="7"/>
      <c r="C10" s="23">
        <v>211</v>
      </c>
      <c r="D10" s="22">
        <v>3418.09</v>
      </c>
      <c r="E10" s="21">
        <v>6.5</v>
      </c>
      <c r="F10" s="20">
        <f t="shared" si="0"/>
        <v>22217.584999999999</v>
      </c>
      <c r="G10" s="19">
        <v>27984.48</v>
      </c>
      <c r="H10" s="73">
        <f t="shared" si="1"/>
        <v>5766.8950000000004</v>
      </c>
      <c r="I10" s="18"/>
      <c r="J10" s="17">
        <f>SUM(F10:F15)</f>
        <v>47943.968800000002</v>
      </c>
    </row>
    <row r="11" spans="1:10" x14ac:dyDescent="0.2">
      <c r="A11" s="24" t="s">
        <v>12</v>
      </c>
      <c r="B11" s="7"/>
      <c r="C11" s="23">
        <v>212</v>
      </c>
      <c r="D11" s="22">
        <f>558/12</f>
        <v>46.5</v>
      </c>
      <c r="E11" s="21">
        <v>3.5</v>
      </c>
      <c r="F11" s="20">
        <f t="shared" si="0"/>
        <v>162.75</v>
      </c>
      <c r="G11" s="19">
        <v>301.91000000000003</v>
      </c>
      <c r="H11" s="73">
        <f t="shared" si="1"/>
        <v>139.16000000000003</v>
      </c>
      <c r="I11" s="7"/>
      <c r="J11" s="17">
        <f>SUM(J10:J10)</f>
        <v>47943.968800000002</v>
      </c>
    </row>
    <row r="12" spans="1:10" x14ac:dyDescent="0.2">
      <c r="A12" s="24" t="s">
        <v>11</v>
      </c>
      <c r="B12" s="7"/>
      <c r="C12" s="23">
        <v>220</v>
      </c>
      <c r="D12" s="22">
        <f>D9*0.0765</f>
        <v>1523.4916153846154</v>
      </c>
      <c r="E12" s="21">
        <v>6.5</v>
      </c>
      <c r="F12" s="20">
        <f t="shared" si="0"/>
        <v>9902.6954999999998</v>
      </c>
      <c r="G12" s="19">
        <v>11711.28</v>
      </c>
      <c r="H12" s="73">
        <f t="shared" si="1"/>
        <v>1808.5845000000008</v>
      </c>
      <c r="I12" s="18"/>
      <c r="J12">
        <f>J10/J11</f>
        <v>1</v>
      </c>
    </row>
    <row r="13" spans="1:10" x14ac:dyDescent="0.2">
      <c r="A13" s="24" t="s">
        <v>10</v>
      </c>
      <c r="B13" s="7"/>
      <c r="C13" s="23">
        <v>230</v>
      </c>
      <c r="D13" s="22">
        <f>D9*10.89%</f>
        <v>2168.7351230769236</v>
      </c>
      <c r="E13" s="21">
        <v>6.5</v>
      </c>
      <c r="F13" s="20">
        <f t="shared" si="0"/>
        <v>14096.778300000004</v>
      </c>
      <c r="G13" s="19">
        <v>15969.3</v>
      </c>
      <c r="H13" s="73">
        <f t="shared" si="1"/>
        <v>1872.5216999999957</v>
      </c>
      <c r="I13" s="18"/>
    </row>
    <row r="14" spans="1:10" x14ac:dyDescent="0.2">
      <c r="A14" s="24" t="s">
        <v>9</v>
      </c>
      <c r="B14" s="7"/>
      <c r="C14" s="23">
        <v>250</v>
      </c>
      <c r="D14" s="22">
        <v>107.02</v>
      </c>
      <c r="E14" s="21">
        <v>6.5</v>
      </c>
      <c r="F14" s="20">
        <f t="shared" si="0"/>
        <v>695.63</v>
      </c>
      <c r="G14" s="19">
        <v>1540.82</v>
      </c>
      <c r="H14" s="73">
        <f t="shared" si="1"/>
        <v>845.18999999999994</v>
      </c>
      <c r="I14" s="7"/>
      <c r="J14" s="17"/>
    </row>
    <row r="15" spans="1:10" x14ac:dyDescent="0.2">
      <c r="A15" s="12" t="s">
        <v>8</v>
      </c>
      <c r="B15" s="14"/>
      <c r="C15" s="13">
        <v>260</v>
      </c>
      <c r="D15" s="22">
        <v>133.62</v>
      </c>
      <c r="E15" s="21">
        <v>6.5</v>
      </c>
      <c r="F15" s="20">
        <f t="shared" si="0"/>
        <v>868.53</v>
      </c>
      <c r="G15" s="19">
        <v>1368.51</v>
      </c>
      <c r="H15" s="74">
        <f t="shared" si="1"/>
        <v>499.98</v>
      </c>
      <c r="I15" s="18"/>
      <c r="J15" s="17"/>
    </row>
    <row r="16" spans="1:10" x14ac:dyDescent="0.2">
      <c r="A16" s="16"/>
      <c r="B16" s="7"/>
      <c r="C16" s="16"/>
      <c r="D16" s="16"/>
      <c r="E16" s="16"/>
      <c r="F16" s="16"/>
      <c r="G16" s="16"/>
      <c r="H16" s="15"/>
      <c r="I16" s="7"/>
    </row>
    <row r="17" spans="1:13" x14ac:dyDescent="0.2">
      <c r="A17" s="12"/>
      <c r="B17" s="14"/>
      <c r="C17" s="13"/>
      <c r="D17" s="10">
        <f>SUM(D9:D15)</f>
        <v>27312.379815384618</v>
      </c>
      <c r="E17" s="12"/>
      <c r="F17" s="11">
        <f>SUM(F9:F15)</f>
        <v>177390.9688</v>
      </c>
      <c r="G17" s="10">
        <f>SUM(G9:G15)</f>
        <v>191816.63</v>
      </c>
      <c r="H17" s="9">
        <f>SUM(H9:H15)</f>
        <v>14425.661199999984</v>
      </c>
      <c r="I17" s="8"/>
    </row>
    <row r="18" spans="1:13" ht="13.5" thickBot="1" x14ac:dyDescent="0.25">
      <c r="I18" s="7"/>
      <c r="J18" s="6">
        <f>SUM(H17)</f>
        <v>14425.661199999984</v>
      </c>
    </row>
    <row r="19" spans="1:13" ht="13.5" thickTop="1" x14ac:dyDescent="0.2">
      <c r="A19" t="s">
        <v>7</v>
      </c>
      <c r="M19" s="67"/>
    </row>
    <row r="20" spans="1:13" x14ac:dyDescent="0.2">
      <c r="C20" t="s">
        <v>71</v>
      </c>
      <c r="F20" s="80" t="s">
        <v>6</v>
      </c>
      <c r="G20" s="80"/>
      <c r="I20" s="5" t="s">
        <v>5</v>
      </c>
      <c r="M20" s="1"/>
    </row>
    <row r="21" spans="1:13" x14ac:dyDescent="0.2">
      <c r="D21" s="2">
        <v>1</v>
      </c>
      <c r="E21" t="s">
        <v>4</v>
      </c>
      <c r="F21" s="1">
        <v>41792</v>
      </c>
      <c r="G21" s="1">
        <v>41805</v>
      </c>
      <c r="I21" s="1">
        <v>41817</v>
      </c>
      <c r="M21" s="1"/>
    </row>
    <row r="22" spans="1:13" x14ac:dyDescent="0.2">
      <c r="D22" s="2">
        <v>2</v>
      </c>
      <c r="E22" t="s">
        <v>3</v>
      </c>
      <c r="F22" s="1">
        <v>41806</v>
      </c>
      <c r="G22" s="1">
        <v>41819</v>
      </c>
      <c r="I22" s="1">
        <v>41831</v>
      </c>
      <c r="M22" s="1"/>
    </row>
    <row r="23" spans="1:13" x14ac:dyDescent="0.2">
      <c r="A23" s="4"/>
      <c r="B23" s="4"/>
      <c r="C23" s="4"/>
      <c r="D23" s="2">
        <v>3</v>
      </c>
      <c r="E23" t="s">
        <v>2</v>
      </c>
      <c r="F23" s="1">
        <v>41820</v>
      </c>
      <c r="G23" s="1">
        <v>41833</v>
      </c>
      <c r="I23" s="1">
        <v>41845</v>
      </c>
      <c r="M23" s="1"/>
    </row>
    <row r="24" spans="1:13" x14ac:dyDescent="0.2">
      <c r="A24" s="4"/>
      <c r="B24" s="4"/>
      <c r="C24" s="4"/>
      <c r="D24" s="2">
        <v>4</v>
      </c>
      <c r="E24" t="s">
        <v>1</v>
      </c>
      <c r="F24" s="1">
        <v>41834</v>
      </c>
      <c r="G24" s="1">
        <v>41847</v>
      </c>
      <c r="I24" s="1">
        <v>41859</v>
      </c>
      <c r="M24" s="1"/>
    </row>
    <row r="25" spans="1:13" x14ac:dyDescent="0.2">
      <c r="A25" s="4"/>
      <c r="B25" s="4"/>
      <c r="C25" s="4"/>
      <c r="D25" s="2">
        <v>5</v>
      </c>
      <c r="E25" t="s">
        <v>0</v>
      </c>
      <c r="F25" s="1">
        <v>41848</v>
      </c>
      <c r="G25" s="1">
        <v>41861</v>
      </c>
      <c r="I25" s="1">
        <v>41873</v>
      </c>
      <c r="M25" s="1"/>
    </row>
    <row r="26" spans="1:13" x14ac:dyDescent="0.2">
      <c r="D26" s="2">
        <v>6</v>
      </c>
      <c r="E26" t="s">
        <v>66</v>
      </c>
      <c r="F26" s="1">
        <v>41862</v>
      </c>
      <c r="G26" s="1">
        <v>41875</v>
      </c>
      <c r="I26" s="1">
        <v>41887</v>
      </c>
      <c r="M26" s="1"/>
    </row>
    <row r="27" spans="1:13" x14ac:dyDescent="0.2">
      <c r="D27" s="2"/>
      <c r="E27" t="s">
        <v>67</v>
      </c>
      <c r="F27" s="1">
        <v>41876</v>
      </c>
      <c r="G27" s="1">
        <v>41880</v>
      </c>
      <c r="I27" s="1">
        <v>41901</v>
      </c>
      <c r="L27" t="s">
        <v>70</v>
      </c>
      <c r="M27" s="1"/>
    </row>
    <row r="28" spans="1:13" x14ac:dyDescent="0.2">
      <c r="D28" s="2"/>
      <c r="F28" s="1"/>
      <c r="G28" s="1"/>
      <c r="I28" s="1"/>
      <c r="M28" s="1"/>
    </row>
    <row r="29" spans="1:13" ht="12.75" customHeight="1" x14ac:dyDescent="0.2">
      <c r="D29" s="2"/>
      <c r="F29" s="1"/>
      <c r="G29" s="1"/>
      <c r="I29" s="1"/>
      <c r="M29" s="1"/>
    </row>
    <row r="30" spans="1:13" x14ac:dyDescent="0.2">
      <c r="D30" s="2"/>
      <c r="M30" s="1"/>
    </row>
  </sheetData>
  <mergeCells count="1">
    <mergeCell ref="F20:G20"/>
  </mergeCells>
  <pageMargins left="0.25" right="0.25" top="0.25" bottom="0.25" header="0.3" footer="0.3"/>
  <pageSetup orientation="landscape" r:id="rId1"/>
  <headerFooter alignWithMargins="0">
    <oddFooter xml:space="preserve">&amp;L&amp;F&amp;R&amp;8Prepared by Mike Escaname 
Health &amp; Human Services Dept. 
02/12/14 &amp;10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zoomScaleNormal="100" workbookViewId="0">
      <selection activeCell="F4" sqref="F4"/>
    </sheetView>
  </sheetViews>
  <sheetFormatPr defaultRowHeight="12.75" x14ac:dyDescent="0.2"/>
  <cols>
    <col min="1" max="1" width="5.42578125" customWidth="1"/>
    <col min="2" max="2" width="19.140625" customWidth="1"/>
    <col min="3" max="4" width="12.7109375" customWidth="1"/>
    <col min="5" max="7" width="13.5703125" customWidth="1"/>
    <col min="8" max="8" width="12.7109375" customWidth="1"/>
    <col min="9" max="9" width="12.7109375" hidden="1" customWidth="1"/>
    <col min="10" max="13" width="12.7109375" customWidth="1"/>
    <col min="14" max="14" width="1.85546875" style="68" customWidth="1"/>
  </cols>
  <sheetData>
    <row r="1" spans="1:15" x14ac:dyDescent="0.2">
      <c r="A1" s="33" t="s">
        <v>29</v>
      </c>
      <c r="B1" s="33"/>
    </row>
    <row r="2" spans="1:15" x14ac:dyDescent="0.2">
      <c r="A2" s="33" t="s">
        <v>30</v>
      </c>
      <c r="B2" s="33"/>
      <c r="G2" s="66">
        <v>41639</v>
      </c>
    </row>
    <row r="3" spans="1:15" ht="51" x14ac:dyDescent="0.2">
      <c r="A3" s="36" t="s">
        <v>31</v>
      </c>
      <c r="B3" s="37" t="s">
        <v>32</v>
      </c>
      <c r="C3" s="38" t="s">
        <v>33</v>
      </c>
      <c r="D3" s="39" t="s">
        <v>34</v>
      </c>
      <c r="E3" s="40" t="s">
        <v>35</v>
      </c>
      <c r="F3" s="40" t="s">
        <v>36</v>
      </c>
      <c r="G3" s="40" t="s">
        <v>37</v>
      </c>
      <c r="H3" s="40" t="s">
        <v>64</v>
      </c>
      <c r="I3" s="38" t="s">
        <v>65</v>
      </c>
      <c r="J3" s="40" t="s">
        <v>69</v>
      </c>
      <c r="K3" s="41" t="s">
        <v>72</v>
      </c>
      <c r="L3" s="41" t="s">
        <v>38</v>
      </c>
      <c r="M3" s="42" t="s">
        <v>39</v>
      </c>
      <c r="N3" s="69"/>
    </row>
    <row r="4" spans="1:15" x14ac:dyDescent="0.2">
      <c r="A4" s="43">
        <v>113</v>
      </c>
      <c r="B4" t="s">
        <v>40</v>
      </c>
      <c r="C4" s="44">
        <v>447726</v>
      </c>
      <c r="D4" s="44">
        <v>82700</v>
      </c>
      <c r="E4" s="44">
        <f>SUM(C4:D4)</f>
        <v>530426</v>
      </c>
      <c r="F4" s="44">
        <f>-39930-3000</f>
        <v>-42930</v>
      </c>
      <c r="G4" s="44">
        <f>SUM(E4:F4)</f>
        <v>487496</v>
      </c>
      <c r="H4" s="44">
        <v>155245.01999999999</v>
      </c>
      <c r="I4" s="44"/>
      <c r="J4" s="44">
        <v>202310.65</v>
      </c>
      <c r="K4" s="44">
        <f>SUM('IMM FY 14 SAL PROJ'!F9)</f>
        <v>129447</v>
      </c>
      <c r="L4" s="44">
        <f>SUM(H4:K4)</f>
        <v>487002.67</v>
      </c>
      <c r="M4" s="75">
        <f>G4-L4</f>
        <v>493.3300000000163</v>
      </c>
      <c r="N4" s="70"/>
    </row>
    <row r="5" spans="1:15" x14ac:dyDescent="0.2">
      <c r="A5" s="43"/>
      <c r="B5" t="s">
        <v>41</v>
      </c>
      <c r="C5" s="46">
        <f t="shared" ref="C5:M5" si="0">SUM(C4)</f>
        <v>447726</v>
      </c>
      <c r="D5" s="46">
        <f t="shared" si="0"/>
        <v>82700</v>
      </c>
      <c r="E5" s="46">
        <f t="shared" si="0"/>
        <v>530426</v>
      </c>
      <c r="F5" s="47">
        <f>SUM(F4)</f>
        <v>-42930</v>
      </c>
      <c r="G5" s="46">
        <f>SUM(G4)</f>
        <v>487496</v>
      </c>
      <c r="H5" s="48">
        <f t="shared" si="0"/>
        <v>155245.01999999999</v>
      </c>
      <c r="I5" s="48">
        <f t="shared" si="0"/>
        <v>0</v>
      </c>
      <c r="J5" s="48">
        <f t="shared" si="0"/>
        <v>202310.65</v>
      </c>
      <c r="K5" s="48">
        <f t="shared" si="0"/>
        <v>129447</v>
      </c>
      <c r="L5" s="48">
        <f t="shared" si="0"/>
        <v>487002.67</v>
      </c>
      <c r="M5" s="72">
        <f t="shared" si="0"/>
        <v>493.3300000000163</v>
      </c>
      <c r="N5" s="70"/>
    </row>
    <row r="6" spans="1:15" x14ac:dyDescent="0.2">
      <c r="A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70"/>
    </row>
    <row r="7" spans="1:15" x14ac:dyDescent="0.2">
      <c r="A7" s="43">
        <v>211</v>
      </c>
      <c r="B7" t="s">
        <v>42</v>
      </c>
      <c r="C7" s="44">
        <v>61169</v>
      </c>
      <c r="D7" s="44">
        <v>0</v>
      </c>
      <c r="E7" s="44">
        <f t="shared" ref="E7:E12" si="1">SUM(C7:D7)</f>
        <v>61169</v>
      </c>
      <c r="F7" s="44">
        <v>19200</v>
      </c>
      <c r="G7" s="44">
        <f>SUM(E7:F7)</f>
        <v>80369</v>
      </c>
      <c r="H7" s="44">
        <v>16743.82</v>
      </c>
      <c r="I7" s="44"/>
      <c r="J7" s="44">
        <v>35640.699999999997</v>
      </c>
      <c r="K7" s="44">
        <f>SUM('IMM FY 14 SAL PROJ'!F10)</f>
        <v>22217.584999999999</v>
      </c>
      <c r="L7" s="44">
        <f t="shared" ref="L7:L12" si="2">SUM(H7:K7)</f>
        <v>74602.104999999996</v>
      </c>
      <c r="M7" s="75">
        <f t="shared" ref="M7:M12" si="3">G7-L7</f>
        <v>5766.8950000000041</v>
      </c>
      <c r="N7" s="70"/>
    </row>
    <row r="8" spans="1:15" x14ac:dyDescent="0.2">
      <c r="A8" s="43">
        <v>212</v>
      </c>
      <c r="B8" t="s">
        <v>43</v>
      </c>
      <c r="C8" s="44">
        <v>397</v>
      </c>
      <c r="D8" s="44">
        <v>0</v>
      </c>
      <c r="E8" s="44">
        <f t="shared" si="1"/>
        <v>397</v>
      </c>
      <c r="F8" s="44">
        <v>230</v>
      </c>
      <c r="G8" s="44">
        <f t="shared" ref="G8:G12" si="4">SUM(E8:F8)</f>
        <v>627</v>
      </c>
      <c r="H8" s="44">
        <v>107.59</v>
      </c>
      <c r="I8" s="44"/>
      <c r="J8" s="44">
        <v>217.5</v>
      </c>
      <c r="K8" s="44">
        <f>SUM('IMM FY 14 SAL PROJ'!F11)</f>
        <v>162.75</v>
      </c>
      <c r="L8" s="44">
        <f t="shared" si="2"/>
        <v>487.84000000000003</v>
      </c>
      <c r="M8" s="71">
        <f t="shared" si="3"/>
        <v>139.15999999999997</v>
      </c>
      <c r="N8" s="70"/>
    </row>
    <row r="9" spans="1:15" x14ac:dyDescent="0.2">
      <c r="A9" s="43">
        <v>220</v>
      </c>
      <c r="B9" t="s">
        <v>44</v>
      </c>
      <c r="C9" s="44">
        <v>34250</v>
      </c>
      <c r="D9" s="44">
        <v>6327</v>
      </c>
      <c r="E9" s="44">
        <f t="shared" si="1"/>
        <v>40577</v>
      </c>
      <c r="F9" s="44">
        <v>-2500</v>
      </c>
      <c r="G9" s="44">
        <f t="shared" si="4"/>
        <v>38077</v>
      </c>
      <c r="H9" s="44">
        <v>11453.72</v>
      </c>
      <c r="I9" s="44"/>
      <c r="J9" s="44">
        <v>14912</v>
      </c>
      <c r="K9" s="44">
        <f>SUM('IMM FY 14 SAL PROJ'!F12)</f>
        <v>9902.6954999999998</v>
      </c>
      <c r="L9" s="44">
        <f t="shared" si="2"/>
        <v>36268.415500000003</v>
      </c>
      <c r="M9" s="75">
        <f t="shared" si="3"/>
        <v>1808.5844999999972</v>
      </c>
      <c r="N9" s="70"/>
    </row>
    <row r="10" spans="1:15" x14ac:dyDescent="0.2">
      <c r="A10" s="43">
        <v>230</v>
      </c>
      <c r="B10" t="s">
        <v>45</v>
      </c>
      <c r="C10" s="44">
        <v>46204</v>
      </c>
      <c r="D10" s="44">
        <v>8535</v>
      </c>
      <c r="E10" s="44">
        <f t="shared" si="1"/>
        <v>54739</v>
      </c>
      <c r="F10" s="44">
        <v>-350</v>
      </c>
      <c r="G10" s="44">
        <f t="shared" si="4"/>
        <v>54389</v>
      </c>
      <c r="H10" s="44">
        <v>16388.04</v>
      </c>
      <c r="I10" s="44"/>
      <c r="J10" s="44">
        <v>22031.66</v>
      </c>
      <c r="K10" s="44">
        <f>SUM('IMM FY 14 SAL PROJ'!F13)</f>
        <v>14096.778300000004</v>
      </c>
      <c r="L10" s="44">
        <f t="shared" si="2"/>
        <v>52516.478300000002</v>
      </c>
      <c r="M10" s="75">
        <f t="shared" si="3"/>
        <v>1872.5216999999975</v>
      </c>
      <c r="N10" s="70"/>
    </row>
    <row r="11" spans="1:15" x14ac:dyDescent="0.2">
      <c r="A11" s="43">
        <v>250</v>
      </c>
      <c r="B11" t="s">
        <v>46</v>
      </c>
      <c r="C11" s="44">
        <v>4477</v>
      </c>
      <c r="D11" s="44">
        <v>827</v>
      </c>
      <c r="E11" s="44">
        <f t="shared" si="1"/>
        <v>5304</v>
      </c>
      <c r="F11" s="44">
        <v>-1750</v>
      </c>
      <c r="G11" s="44">
        <f t="shared" si="4"/>
        <v>3554</v>
      </c>
      <c r="H11" s="44">
        <v>860.1</v>
      </c>
      <c r="I11" s="44"/>
      <c r="J11" s="44">
        <v>1153.08</v>
      </c>
      <c r="K11" s="44">
        <f>SUM('IMM FY 14 SAL PROJ'!F14)</f>
        <v>695.63</v>
      </c>
      <c r="L11" s="44">
        <f t="shared" si="2"/>
        <v>2708.81</v>
      </c>
      <c r="M11" s="75">
        <f t="shared" si="3"/>
        <v>845.19</v>
      </c>
      <c r="N11" s="70"/>
    </row>
    <row r="12" spans="1:15" x14ac:dyDescent="0.2">
      <c r="A12" s="43">
        <v>260</v>
      </c>
      <c r="B12" t="s">
        <v>47</v>
      </c>
      <c r="C12" s="44">
        <v>4581</v>
      </c>
      <c r="D12" s="44">
        <v>713</v>
      </c>
      <c r="E12" s="44">
        <f t="shared" si="1"/>
        <v>5294</v>
      </c>
      <c r="F12" s="44">
        <v>-2025</v>
      </c>
      <c r="G12" s="44">
        <f t="shared" si="4"/>
        <v>3269</v>
      </c>
      <c r="H12" s="44">
        <v>451.01</v>
      </c>
      <c r="I12" s="44"/>
      <c r="J12" s="44">
        <v>1449.48</v>
      </c>
      <c r="K12" s="44">
        <f>SUM('IMM FY 14 SAL PROJ'!F15)</f>
        <v>868.53</v>
      </c>
      <c r="L12" s="44">
        <f t="shared" si="2"/>
        <v>2769.02</v>
      </c>
      <c r="M12" s="75">
        <f t="shared" si="3"/>
        <v>499.98</v>
      </c>
      <c r="N12" s="70"/>
    </row>
    <row r="13" spans="1:15" x14ac:dyDescent="0.2">
      <c r="A13" s="43"/>
      <c r="B13" t="s">
        <v>48</v>
      </c>
      <c r="C13" s="46">
        <f t="shared" ref="C13:M13" si="5">SUM(C7:C12)</f>
        <v>151078</v>
      </c>
      <c r="D13" s="46">
        <f t="shared" si="5"/>
        <v>16402</v>
      </c>
      <c r="E13" s="46">
        <f t="shared" si="5"/>
        <v>167480</v>
      </c>
      <c r="F13" s="46">
        <f>SUM(F7:F12)</f>
        <v>12805</v>
      </c>
      <c r="G13" s="46">
        <f>SUM(G7:G12)</f>
        <v>180285</v>
      </c>
      <c r="H13" s="46">
        <f t="shared" si="5"/>
        <v>46004.28</v>
      </c>
      <c r="I13" s="46">
        <f t="shared" si="5"/>
        <v>0</v>
      </c>
      <c r="J13" s="46">
        <f t="shared" si="5"/>
        <v>75404.42</v>
      </c>
      <c r="K13" s="46">
        <f t="shared" si="5"/>
        <v>47943.968800000002</v>
      </c>
      <c r="L13" s="46">
        <f t="shared" si="5"/>
        <v>169352.66879999998</v>
      </c>
      <c r="M13" s="72">
        <f t="shared" si="5"/>
        <v>10932.331199999999</v>
      </c>
      <c r="N13" s="70"/>
    </row>
    <row r="14" spans="1:15" x14ac:dyDescent="0.2">
      <c r="A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  <c r="N14" s="70"/>
      <c r="O14" s="68"/>
    </row>
    <row r="15" spans="1:15" x14ac:dyDescent="0.2">
      <c r="A15" s="43">
        <v>581</v>
      </c>
      <c r="B15" t="s">
        <v>49</v>
      </c>
      <c r="C15" s="44">
        <v>0</v>
      </c>
      <c r="D15" s="44">
        <v>5000</v>
      </c>
      <c r="E15" s="44">
        <f>SUM(C15:D15)</f>
        <v>5000</v>
      </c>
      <c r="F15" s="44"/>
      <c r="G15" s="44">
        <f t="shared" ref="G15:G16" si="6">SUM(E15:F15)</f>
        <v>5000</v>
      </c>
      <c r="H15" s="44">
        <v>1976.73</v>
      </c>
      <c r="I15" s="44"/>
      <c r="J15" s="44">
        <v>1176.08</v>
      </c>
      <c r="K15" s="44">
        <v>20.16</v>
      </c>
      <c r="L15" s="44">
        <f>SUM(H15:K15)</f>
        <v>3172.97</v>
      </c>
      <c r="M15" s="51">
        <f>G15-L15</f>
        <v>1827.0300000000002</v>
      </c>
      <c r="N15" s="70"/>
      <c r="O15" s="68"/>
    </row>
    <row r="16" spans="1:15" x14ac:dyDescent="0.2">
      <c r="A16" s="43">
        <v>583</v>
      </c>
      <c r="B16" t="s">
        <v>50</v>
      </c>
      <c r="C16" s="44">
        <v>0</v>
      </c>
      <c r="D16" s="44">
        <v>6628</v>
      </c>
      <c r="E16" s="44">
        <f>SUM(C16:D16)</f>
        <v>6628</v>
      </c>
      <c r="F16" s="44">
        <v>-4000</v>
      </c>
      <c r="G16" s="44">
        <f t="shared" si="6"/>
        <v>2628</v>
      </c>
      <c r="H16" s="44">
        <v>365.7</v>
      </c>
      <c r="I16" s="44"/>
      <c r="J16" s="44">
        <v>312.5</v>
      </c>
      <c r="K16" s="44"/>
      <c r="L16" s="44">
        <f>SUM(H16:K16)</f>
        <v>678.2</v>
      </c>
      <c r="M16" s="51">
        <f>G16-L16</f>
        <v>1949.8</v>
      </c>
      <c r="N16" s="70"/>
      <c r="O16" s="68"/>
    </row>
    <row r="17" spans="1:15" x14ac:dyDescent="0.2">
      <c r="A17" s="43"/>
      <c r="B17" t="s">
        <v>51</v>
      </c>
      <c r="C17" s="46">
        <f t="shared" ref="C17:M17" si="7">SUM(C15:C16)</f>
        <v>0</v>
      </c>
      <c r="D17" s="46">
        <f>SUM(D15:D16)</f>
        <v>11628</v>
      </c>
      <c r="E17" s="46">
        <f>SUM(E15:E16)</f>
        <v>11628</v>
      </c>
      <c r="F17" s="47">
        <f>SUM(F15:F16)</f>
        <v>-4000</v>
      </c>
      <c r="G17" s="46">
        <f>SUM(G15:G16)</f>
        <v>7628</v>
      </c>
      <c r="H17" s="46">
        <f t="shared" si="7"/>
        <v>2342.4299999999998</v>
      </c>
      <c r="I17" s="46">
        <f t="shared" si="7"/>
        <v>0</v>
      </c>
      <c r="J17" s="46">
        <f t="shared" si="7"/>
        <v>1488.58</v>
      </c>
      <c r="K17" s="46">
        <f t="shared" si="7"/>
        <v>20.16</v>
      </c>
      <c r="L17" s="46">
        <f t="shared" si="7"/>
        <v>3851.17</v>
      </c>
      <c r="M17" s="52">
        <f t="shared" si="7"/>
        <v>3776.83</v>
      </c>
      <c r="N17" s="70"/>
      <c r="O17" s="68"/>
    </row>
    <row r="18" spans="1:15" x14ac:dyDescent="0.2">
      <c r="A18" s="43"/>
      <c r="C18" s="50"/>
      <c r="D18" s="50"/>
      <c r="E18" s="50"/>
      <c r="F18" s="53">
        <f t="shared" ref="F18:F26" si="8">G18-E18</f>
        <v>0</v>
      </c>
      <c r="G18" s="50"/>
      <c r="H18" s="50"/>
      <c r="I18" s="50"/>
      <c r="J18" s="50"/>
      <c r="K18" s="50"/>
      <c r="L18" s="50"/>
      <c r="M18" s="54"/>
      <c r="N18" s="70"/>
      <c r="O18" s="68"/>
    </row>
    <row r="19" spans="1:15" x14ac:dyDescent="0.2">
      <c r="A19" s="43"/>
      <c r="C19" s="50"/>
      <c r="D19" s="50"/>
      <c r="E19" s="50"/>
      <c r="F19" s="53">
        <f t="shared" si="8"/>
        <v>0</v>
      </c>
      <c r="G19" s="50"/>
      <c r="H19" s="50"/>
      <c r="I19" s="50"/>
      <c r="J19" s="50"/>
      <c r="K19" s="50"/>
      <c r="L19" s="50"/>
      <c r="M19" s="54"/>
      <c r="N19" s="70"/>
      <c r="O19" s="68"/>
    </row>
    <row r="20" spans="1:15" x14ac:dyDescent="0.2">
      <c r="A20" s="43">
        <v>748</v>
      </c>
      <c r="B20" t="s">
        <v>52</v>
      </c>
      <c r="C20" s="50">
        <v>22380</v>
      </c>
      <c r="D20" s="50"/>
      <c r="E20" s="44">
        <f>SUM(C20:D20)</f>
        <v>22380</v>
      </c>
      <c r="F20" s="55"/>
      <c r="G20" s="44">
        <f t="shared" ref="G20" si="9">SUM(E20:F20)</f>
        <v>22380</v>
      </c>
      <c r="H20" s="50">
        <v>0</v>
      </c>
      <c r="I20" s="50"/>
      <c r="J20" s="50">
        <v>22378</v>
      </c>
      <c r="K20" s="50"/>
      <c r="L20" s="44">
        <f>SUM(H20:K20)</f>
        <v>22378</v>
      </c>
      <c r="M20" s="51">
        <f>G20-L20</f>
        <v>2</v>
      </c>
      <c r="N20" s="70"/>
      <c r="O20" s="68"/>
    </row>
    <row r="21" spans="1:15" x14ac:dyDescent="0.2">
      <c r="A21" s="43"/>
      <c r="B21" t="s">
        <v>53</v>
      </c>
      <c r="C21" s="46">
        <f>SUM(C20:C20)</f>
        <v>22380</v>
      </c>
      <c r="D21" s="46">
        <f>SUM(D20:D20)</f>
        <v>0</v>
      </c>
      <c r="E21" s="46">
        <f>SUM(E20:E20)</f>
        <v>22380</v>
      </c>
      <c r="F21" s="47">
        <f>SUM(F20)</f>
        <v>0</v>
      </c>
      <c r="G21" s="46">
        <f>SUM(G20:G20)</f>
        <v>22380</v>
      </c>
      <c r="H21" s="46">
        <f>SUM(H20:H20)</f>
        <v>0</v>
      </c>
      <c r="I21" s="46">
        <f t="shared" ref="I21:J21" si="10">SUM(I20:I20)</f>
        <v>0</v>
      </c>
      <c r="J21" s="46">
        <f t="shared" si="10"/>
        <v>22378</v>
      </c>
      <c r="K21" s="46"/>
      <c r="L21" s="46">
        <f>SUM(L20:L20)</f>
        <v>22378</v>
      </c>
      <c r="M21" s="49">
        <f>SUM(M20:M20)</f>
        <v>2</v>
      </c>
      <c r="N21" s="70"/>
      <c r="O21" s="68"/>
    </row>
    <row r="22" spans="1:15" x14ac:dyDescent="0.2">
      <c r="A22" s="43"/>
      <c r="C22" s="44"/>
      <c r="D22" s="44"/>
      <c r="E22" s="44"/>
      <c r="F22" s="53">
        <f t="shared" si="8"/>
        <v>0</v>
      </c>
      <c r="G22" s="44"/>
      <c r="H22" s="44"/>
      <c r="I22" s="44"/>
      <c r="J22" s="44"/>
      <c r="K22" s="44"/>
      <c r="L22" s="44"/>
      <c r="M22" s="45"/>
      <c r="N22" s="70"/>
      <c r="O22" s="68"/>
    </row>
    <row r="23" spans="1:15" x14ac:dyDescent="0.2">
      <c r="A23" s="56">
        <v>601</v>
      </c>
      <c r="B23" t="s">
        <v>54</v>
      </c>
      <c r="C23" s="44"/>
      <c r="D23" s="44">
        <v>3270</v>
      </c>
      <c r="E23" s="44">
        <f t="shared" ref="E23" si="11">SUM(C23:D23)</f>
        <v>3270</v>
      </c>
      <c r="F23" s="55">
        <v>29125</v>
      </c>
      <c r="G23" s="44">
        <f t="shared" ref="G23:G24" si="12">SUM(E23:F23)</f>
        <v>32395</v>
      </c>
      <c r="H23" s="44">
        <v>705.43</v>
      </c>
      <c r="I23" s="44"/>
      <c r="J23" s="44">
        <v>17407.12</v>
      </c>
      <c r="K23" s="44">
        <f>1908.68+795.41</f>
        <v>2704.09</v>
      </c>
      <c r="L23" s="44">
        <f t="shared" ref="L23:L24" si="13">SUM(H23:K23)</f>
        <v>20816.64</v>
      </c>
      <c r="M23" s="51">
        <f t="shared" ref="M23:M24" si="14">G23-L23</f>
        <v>11578.36</v>
      </c>
      <c r="N23" s="70"/>
      <c r="O23" s="68"/>
    </row>
    <row r="24" spans="1:15" x14ac:dyDescent="0.2">
      <c r="A24" s="56">
        <v>605</v>
      </c>
      <c r="B24" t="s">
        <v>68</v>
      </c>
      <c r="C24" s="44"/>
      <c r="D24" s="44"/>
      <c r="E24" s="44"/>
      <c r="F24" s="55">
        <v>900</v>
      </c>
      <c r="G24" s="44">
        <f t="shared" si="12"/>
        <v>900</v>
      </c>
      <c r="H24" s="44"/>
      <c r="I24" s="44"/>
      <c r="J24" s="44"/>
      <c r="K24" s="44">
        <v>886.68</v>
      </c>
      <c r="L24" s="44">
        <f t="shared" si="13"/>
        <v>886.68</v>
      </c>
      <c r="M24" s="51">
        <f t="shared" si="14"/>
        <v>13.32000000000005</v>
      </c>
      <c r="N24" s="70"/>
      <c r="O24" s="68"/>
    </row>
    <row r="25" spans="1:15" x14ac:dyDescent="0.2">
      <c r="A25" s="43"/>
      <c r="B25" t="s">
        <v>55</v>
      </c>
      <c r="C25" s="46">
        <f t="shared" ref="C25:L25" si="15">SUM(C23:C23)</f>
        <v>0</v>
      </c>
      <c r="D25" s="46">
        <f t="shared" si="15"/>
        <v>3270</v>
      </c>
      <c r="E25" s="46">
        <f t="shared" si="15"/>
        <v>3270</v>
      </c>
      <c r="F25" s="46">
        <f>SUM(F23:F24)</f>
        <v>30025</v>
      </c>
      <c r="G25" s="46">
        <f t="shared" si="15"/>
        <v>32395</v>
      </c>
      <c r="H25" s="46">
        <f t="shared" si="15"/>
        <v>705.43</v>
      </c>
      <c r="I25" s="46">
        <f t="shared" si="15"/>
        <v>0</v>
      </c>
      <c r="J25" s="46">
        <f t="shared" si="15"/>
        <v>17407.12</v>
      </c>
      <c r="K25" s="46">
        <f>SUM(K23:K24)</f>
        <v>3590.77</v>
      </c>
      <c r="L25" s="46">
        <f t="shared" si="15"/>
        <v>20816.64</v>
      </c>
      <c r="M25" s="46">
        <f>SUM(M23:M24)</f>
        <v>11591.68</v>
      </c>
      <c r="N25" s="70"/>
      <c r="O25" s="68"/>
    </row>
    <row r="26" spans="1:15" x14ac:dyDescent="0.2">
      <c r="A26" s="43"/>
      <c r="C26" s="50"/>
      <c r="D26" s="50"/>
      <c r="E26" s="50"/>
      <c r="F26" s="53">
        <f t="shared" si="8"/>
        <v>0</v>
      </c>
      <c r="G26" s="50"/>
      <c r="H26" s="50"/>
      <c r="I26" s="50"/>
      <c r="J26" s="50"/>
      <c r="K26" s="50"/>
      <c r="L26" s="50"/>
      <c r="M26" s="54"/>
      <c r="N26" s="70"/>
      <c r="O26" s="68"/>
    </row>
    <row r="27" spans="1:15" x14ac:dyDescent="0.2">
      <c r="A27" s="43">
        <v>441</v>
      </c>
      <c r="B27" t="s">
        <v>56</v>
      </c>
      <c r="C27" s="50"/>
      <c r="D27" s="50"/>
      <c r="E27" s="50"/>
      <c r="F27" s="55">
        <v>500</v>
      </c>
      <c r="G27" s="44">
        <f t="shared" ref="G27:G32" si="16">SUM(E27:F27)</f>
        <v>500</v>
      </c>
      <c r="H27" s="50"/>
      <c r="I27" s="50"/>
      <c r="J27" s="50">
        <v>500</v>
      </c>
      <c r="K27" s="50"/>
      <c r="L27" s="44"/>
      <c r="M27" s="45"/>
      <c r="N27" s="70"/>
      <c r="O27" s="68"/>
    </row>
    <row r="28" spans="1:15" x14ac:dyDescent="0.2">
      <c r="A28" s="56">
        <v>540</v>
      </c>
      <c r="B28" t="s">
        <v>57</v>
      </c>
      <c r="C28" s="50">
        <v>20000</v>
      </c>
      <c r="D28" s="50">
        <v>0</v>
      </c>
      <c r="E28" s="44">
        <f>SUM(C28:D28)</f>
        <v>20000</v>
      </c>
      <c r="F28" s="55">
        <v>4000</v>
      </c>
      <c r="G28" s="44">
        <f t="shared" si="16"/>
        <v>24000</v>
      </c>
      <c r="H28" s="50">
        <v>11723.67</v>
      </c>
      <c r="I28" s="50"/>
      <c r="J28" s="50">
        <v>2343.35</v>
      </c>
      <c r="K28" s="50">
        <f>5874.24+1592</f>
        <v>7466.24</v>
      </c>
      <c r="L28" s="44">
        <f t="shared" ref="L28:L32" si="17">SUM(H28:K28)</f>
        <v>21533.260000000002</v>
      </c>
      <c r="M28" s="51">
        <f t="shared" ref="M28:M32" si="18">G28-L28</f>
        <v>2466.739999999998</v>
      </c>
      <c r="N28" s="70"/>
      <c r="O28" s="68"/>
    </row>
    <row r="29" spans="1:15" x14ac:dyDescent="0.2">
      <c r="A29" s="56">
        <v>550</v>
      </c>
      <c r="B29" t="s">
        <v>58</v>
      </c>
      <c r="C29" s="44"/>
      <c r="D29" s="44">
        <v>0</v>
      </c>
      <c r="E29" s="44">
        <f>SUM(C29:D29)</f>
        <v>0</v>
      </c>
      <c r="F29" s="55"/>
      <c r="G29" s="44">
        <f t="shared" si="16"/>
        <v>0</v>
      </c>
      <c r="H29" s="44">
        <v>0</v>
      </c>
      <c r="I29" s="44"/>
      <c r="J29" s="44"/>
      <c r="K29" s="44"/>
      <c r="L29" s="44">
        <f t="shared" si="17"/>
        <v>0</v>
      </c>
      <c r="M29" s="51">
        <f t="shared" si="18"/>
        <v>0</v>
      </c>
      <c r="N29" s="70"/>
      <c r="O29" s="68"/>
    </row>
    <row r="30" spans="1:15" x14ac:dyDescent="0.2">
      <c r="A30" s="43">
        <v>584</v>
      </c>
      <c r="B30" t="s">
        <v>59</v>
      </c>
      <c r="C30" s="44"/>
      <c r="D30" s="44">
        <v>8000</v>
      </c>
      <c r="E30" s="44">
        <f>SUM(C30:D30)</f>
        <v>8000</v>
      </c>
      <c r="F30" s="55">
        <v>-6900</v>
      </c>
      <c r="G30" s="44">
        <f t="shared" si="16"/>
        <v>1100</v>
      </c>
      <c r="H30" s="44">
        <v>0</v>
      </c>
      <c r="I30" s="44"/>
      <c r="J30" s="44"/>
      <c r="K30" s="44"/>
      <c r="L30" s="44">
        <f t="shared" si="17"/>
        <v>0</v>
      </c>
      <c r="M30" s="51">
        <f t="shared" si="18"/>
        <v>1100</v>
      </c>
      <c r="N30" s="70"/>
      <c r="O30" s="68"/>
    </row>
    <row r="31" spans="1:15" x14ac:dyDescent="0.2">
      <c r="A31" s="43">
        <v>603</v>
      </c>
      <c r="B31" t="s">
        <v>60</v>
      </c>
      <c r="C31" s="44">
        <v>8136</v>
      </c>
      <c r="D31" s="44">
        <v>3000</v>
      </c>
      <c r="E31" s="44">
        <f>SUM(C31:D31)</f>
        <v>11136</v>
      </c>
      <c r="F31" s="55">
        <f>-500+4000+3000</f>
        <v>6500</v>
      </c>
      <c r="G31" s="44">
        <f t="shared" si="16"/>
        <v>17636</v>
      </c>
      <c r="H31" s="44">
        <v>0</v>
      </c>
      <c r="I31" s="44"/>
      <c r="J31" s="44">
        <v>6949.5</v>
      </c>
      <c r="K31" s="44">
        <f>3090+7203.46</f>
        <v>10293.459999999999</v>
      </c>
      <c r="L31" s="44">
        <f t="shared" si="17"/>
        <v>17242.96</v>
      </c>
      <c r="M31" s="79">
        <f t="shared" si="18"/>
        <v>393.04000000000087</v>
      </c>
      <c r="N31" s="70"/>
      <c r="O31" s="68"/>
    </row>
    <row r="32" spans="1:15" x14ac:dyDescent="0.2">
      <c r="A32" s="43">
        <v>667</v>
      </c>
      <c r="B32" t="s">
        <v>61</v>
      </c>
      <c r="C32" s="44"/>
      <c r="D32" s="44"/>
      <c r="E32" s="44"/>
      <c r="F32" s="55"/>
      <c r="G32" s="44">
        <f t="shared" si="16"/>
        <v>0</v>
      </c>
      <c r="H32" s="44"/>
      <c r="I32" s="44"/>
      <c r="J32" s="44"/>
      <c r="K32" s="44"/>
      <c r="L32" s="44">
        <f t="shared" si="17"/>
        <v>0</v>
      </c>
      <c r="M32" s="51">
        <f t="shared" si="18"/>
        <v>0</v>
      </c>
      <c r="N32" s="70"/>
      <c r="O32" s="68"/>
    </row>
    <row r="33" spans="1:15" x14ac:dyDescent="0.2">
      <c r="A33" s="43"/>
      <c r="B33" t="s">
        <v>62</v>
      </c>
      <c r="C33" s="57">
        <f>SUM(C27:C31)</f>
        <v>28136</v>
      </c>
      <c r="D33" s="57">
        <f>SUM(D27:D31)</f>
        <v>11000</v>
      </c>
      <c r="E33" s="57">
        <f>SUM(E27:E31)</f>
        <v>39136</v>
      </c>
      <c r="F33" s="46">
        <f t="shared" ref="F33:M33" si="19">SUM(F27:F32)</f>
        <v>4100</v>
      </c>
      <c r="G33" s="57">
        <f t="shared" si="19"/>
        <v>43236</v>
      </c>
      <c r="H33" s="57">
        <f t="shared" si="19"/>
        <v>11723.67</v>
      </c>
      <c r="I33" s="57">
        <f t="shared" si="19"/>
        <v>0</v>
      </c>
      <c r="J33" s="57">
        <f t="shared" si="19"/>
        <v>9792.85</v>
      </c>
      <c r="K33" s="57">
        <f t="shared" si="19"/>
        <v>17759.699999999997</v>
      </c>
      <c r="L33" s="57">
        <f t="shared" si="19"/>
        <v>38776.22</v>
      </c>
      <c r="M33" s="57">
        <f t="shared" si="19"/>
        <v>3959.7799999999988</v>
      </c>
      <c r="N33" s="70"/>
      <c r="O33" s="68"/>
    </row>
    <row r="34" spans="1:15" x14ac:dyDescent="0.2">
      <c r="A34" s="4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8"/>
      <c r="N34" s="70"/>
    </row>
    <row r="35" spans="1:15" ht="13.5" thickBot="1" x14ac:dyDescent="0.25">
      <c r="A35" s="43"/>
      <c r="B35" t="s">
        <v>63</v>
      </c>
      <c r="C35" s="59">
        <f>SUM(C5+C13+C17+C21+C25+C33)</f>
        <v>649320</v>
      </c>
      <c r="D35" s="59">
        <f>SUM(D5+D13+D17+D21+D25+D33)</f>
        <v>125000</v>
      </c>
      <c r="E35" s="59">
        <f>SUM(E5+E13+E17+E21+E25+E33)</f>
        <v>774320</v>
      </c>
      <c r="F35" s="59">
        <f>SUM(F5+F13+F17+F21+F25+F33)</f>
        <v>0</v>
      </c>
      <c r="G35" s="59">
        <f>SUM(G5+G13+G17+G21+G25+G33)</f>
        <v>773420</v>
      </c>
      <c r="H35" s="59">
        <f>SUM(H5+H13+H17+H25+H33)</f>
        <v>216020.83</v>
      </c>
      <c r="I35" s="59">
        <f>SUM(I5+I13+I17+I25+I33)</f>
        <v>0</v>
      </c>
      <c r="J35" s="59">
        <f>SUM(J5+J13+J17+J21+J25+J33)</f>
        <v>328781.62</v>
      </c>
      <c r="K35" s="59">
        <f>SUM(K5+K13+K17+K21+K25+K33)</f>
        <v>198761.59879999998</v>
      </c>
      <c r="L35" s="59">
        <f>SUM(L5+L13+L17+L21+L25+L33)</f>
        <v>742177.36880000005</v>
      </c>
      <c r="M35" s="76">
        <f>SUM(M5+M13+M17+M21+M25+M33)</f>
        <v>30755.951200000014</v>
      </c>
      <c r="N35" s="70"/>
    </row>
    <row r="36" spans="1:15" ht="13.5" thickTop="1" x14ac:dyDescent="0.2">
      <c r="A36" s="43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7"/>
    </row>
    <row r="37" spans="1:15" x14ac:dyDescent="0.2">
      <c r="B37" t="s">
        <v>34</v>
      </c>
      <c r="C37" s="61">
        <v>125000</v>
      </c>
      <c r="D37" s="61"/>
      <c r="E37" s="61"/>
      <c r="F37" s="61"/>
      <c r="G37" s="61"/>
      <c r="M37" s="62"/>
    </row>
    <row r="39" spans="1:15" x14ac:dyDescent="0.2">
      <c r="B39" s="63" t="s">
        <v>73</v>
      </c>
      <c r="C39" s="64"/>
      <c r="D39" s="77">
        <f>SUM(F5+F17)</f>
        <v>-46930</v>
      </c>
      <c r="E39" s="64"/>
      <c r="F39" s="64"/>
      <c r="G39" s="64"/>
    </row>
    <row r="40" spans="1:15" x14ac:dyDescent="0.2"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5" x14ac:dyDescent="0.2"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5" x14ac:dyDescent="0.2">
      <c r="B42" t="s">
        <v>74</v>
      </c>
      <c r="C42" s="3"/>
      <c r="D42" s="78">
        <f>C35*0.1</f>
        <v>64932</v>
      </c>
      <c r="G42" s="65"/>
    </row>
    <row r="43" spans="1:15" x14ac:dyDescent="0.2">
      <c r="B43" t="s">
        <v>75</v>
      </c>
      <c r="D43" s="78">
        <f>C35*0.25</f>
        <v>162330</v>
      </c>
    </row>
  </sheetData>
  <pageMargins left="0.75" right="0.75" top="1" bottom="1" header="0.5" footer="0.5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IMM FY 14 SAL PROJ</vt:lpstr>
      <vt:lpstr>IMM FY 14 BUDGET</vt:lpstr>
      <vt:lpstr>'IMM FY 14 BUDGET'!Print_Area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Obdett Z. Calzada</cp:lastModifiedBy>
  <cp:lastPrinted>2014-06-20T15:55:54Z</cp:lastPrinted>
  <dcterms:created xsi:type="dcterms:W3CDTF">2013-11-06T16:50:58Z</dcterms:created>
  <dcterms:modified xsi:type="dcterms:W3CDTF">2014-06-25T22:00:42Z</dcterms:modified>
</cp:coreProperties>
</file>