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35" windowHeight="11505"/>
  </bookViews>
  <sheets>
    <sheet name="Salary Schedule Budget" sheetId="2" r:id="rId1"/>
    <sheet name="FY 15 Work Hours" sheetId="4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5" i="2" l="1"/>
  <c r="F55" i="2"/>
  <c r="G55" i="2"/>
  <c r="G54" i="2"/>
  <c r="G53" i="2"/>
  <c r="AB47" i="2" l="1"/>
  <c r="AA47" i="2"/>
  <c r="N47" i="2"/>
  <c r="R47" i="2" s="1"/>
  <c r="T47" i="2" s="1"/>
  <c r="K47" i="2"/>
  <c r="G47" i="2"/>
  <c r="L47" i="2" s="1"/>
  <c r="F47" i="2"/>
  <c r="O47" i="2" s="1"/>
  <c r="S47" i="2" s="1"/>
  <c r="AB46" i="2"/>
  <c r="AA46" i="2"/>
  <c r="N46" i="2"/>
  <c r="R46" i="2" s="1"/>
  <c r="T46" i="2" s="1"/>
  <c r="K46" i="2"/>
  <c r="G46" i="2"/>
  <c r="L46" i="2" s="1"/>
  <c r="F46" i="2"/>
  <c r="O46" i="2" s="1"/>
  <c r="S46" i="2" s="1"/>
  <c r="U46" i="2" l="1"/>
  <c r="V46" i="2"/>
  <c r="V47" i="2"/>
  <c r="U47" i="2"/>
  <c r="N20" i="2"/>
  <c r="R20" i="2" s="1"/>
  <c r="T20" i="2" s="1"/>
  <c r="U20" i="2" s="1"/>
  <c r="N21" i="2"/>
  <c r="R21" i="2" s="1"/>
  <c r="N22" i="2"/>
  <c r="R22" i="2" s="1"/>
  <c r="T22" i="2" s="1"/>
  <c r="U22" i="2" s="1"/>
  <c r="N23" i="2"/>
  <c r="R23" i="2" s="1"/>
  <c r="L23" i="2"/>
  <c r="K23" i="2"/>
  <c r="K22" i="2"/>
  <c r="K21" i="2"/>
  <c r="K20" i="2"/>
  <c r="G20" i="2"/>
  <c r="M20" i="2" s="1"/>
  <c r="G21" i="2"/>
  <c r="M21" i="2" s="1"/>
  <c r="G22" i="2"/>
  <c r="M22" i="2" s="1"/>
  <c r="G23" i="2"/>
  <c r="F20" i="2"/>
  <c r="O20" i="2" s="1"/>
  <c r="S20" i="2" s="1"/>
  <c r="F21" i="2"/>
  <c r="O21" i="2" s="1"/>
  <c r="S21" i="2" s="1"/>
  <c r="F22" i="2"/>
  <c r="O22" i="2" s="1"/>
  <c r="S22" i="2" s="1"/>
  <c r="F23" i="2"/>
  <c r="O23" i="2" s="1"/>
  <c r="S23" i="2" s="1"/>
  <c r="V22" i="2" l="1"/>
  <c r="V20" i="2"/>
  <c r="T23" i="2"/>
  <c r="T21" i="2"/>
  <c r="U21" i="2" s="1"/>
  <c r="L22" i="2"/>
  <c r="Z47" i="2"/>
  <c r="X47" i="2"/>
  <c r="Y47" i="2"/>
  <c r="W47" i="2"/>
  <c r="Y46" i="2"/>
  <c r="W46" i="2"/>
  <c r="Z46" i="2"/>
  <c r="X46" i="2"/>
  <c r="L21" i="2"/>
  <c r="L20" i="2"/>
  <c r="AB23" i="2"/>
  <c r="AA23" i="2"/>
  <c r="AB22" i="2"/>
  <c r="AA22" i="2"/>
  <c r="AB21" i="2"/>
  <c r="AA21" i="2"/>
  <c r="AB20" i="2"/>
  <c r="AA20" i="2"/>
  <c r="Z20" i="2" l="1"/>
  <c r="X20" i="2"/>
  <c r="Y20" i="2"/>
  <c r="W20" i="2"/>
  <c r="AC20" i="2" s="1"/>
  <c r="AD20" i="2" s="1"/>
  <c r="V21" i="2"/>
  <c r="AC47" i="2"/>
  <c r="AD47" i="2" s="1"/>
  <c r="V23" i="2"/>
  <c r="U23" i="2"/>
  <c r="Z22" i="2"/>
  <c r="X22" i="2"/>
  <c r="Y22" i="2"/>
  <c r="W22" i="2"/>
  <c r="AC46" i="2"/>
  <c r="AD46" i="2" s="1"/>
  <c r="N19" i="2"/>
  <c r="R19" i="2" s="1"/>
  <c r="G19" i="2"/>
  <c r="F19" i="2"/>
  <c r="O19" i="2" s="1"/>
  <c r="S19" i="2" s="1"/>
  <c r="K19" i="2"/>
  <c r="AC22" i="2" l="1"/>
  <c r="AD22" i="2" s="1"/>
  <c r="W23" i="2"/>
  <c r="Y23" i="2"/>
  <c r="X23" i="2"/>
  <c r="Z23" i="2"/>
  <c r="Y21" i="2"/>
  <c r="W21" i="2"/>
  <c r="Z21" i="2"/>
  <c r="X21" i="2"/>
  <c r="M19" i="2"/>
  <c r="AB19" i="2" s="1"/>
  <c r="L19" i="2"/>
  <c r="T19" i="2"/>
  <c r="U19" i="2" s="1"/>
  <c r="J48" i="2"/>
  <c r="I48" i="2"/>
  <c r="H48" i="2"/>
  <c r="E48" i="2"/>
  <c r="G48" i="2"/>
  <c r="AC21" i="2" l="1"/>
  <c r="AD21" i="2" s="1"/>
  <c r="AC23" i="2"/>
  <c r="AD23" i="2" s="1"/>
  <c r="AA19" i="2"/>
  <c r="V19" i="2"/>
  <c r="F48" i="2"/>
  <c r="R48" i="2"/>
  <c r="S48" i="2"/>
  <c r="K10" i="2"/>
  <c r="K11" i="2"/>
  <c r="K12" i="2"/>
  <c r="K13" i="2"/>
  <c r="K14" i="2"/>
  <c r="K15" i="2"/>
  <c r="K16" i="2"/>
  <c r="K17" i="2"/>
  <c r="K18" i="2"/>
  <c r="K24" i="2"/>
  <c r="K9" i="2"/>
  <c r="K25" i="2" l="1"/>
  <c r="Z19" i="2"/>
  <c r="X19" i="2"/>
  <c r="Y19" i="2"/>
  <c r="W19" i="2"/>
  <c r="AB48" i="2"/>
  <c r="G10" i="2"/>
  <c r="M10" i="2" s="1"/>
  <c r="G11" i="2"/>
  <c r="M11" i="2" s="1"/>
  <c r="G12" i="2"/>
  <c r="M12" i="2" s="1"/>
  <c r="G13" i="2"/>
  <c r="M13" i="2" s="1"/>
  <c r="G14" i="2"/>
  <c r="M14" i="2" s="1"/>
  <c r="G15" i="2"/>
  <c r="M15" i="2" s="1"/>
  <c r="G16" i="2"/>
  <c r="M16" i="2" s="1"/>
  <c r="G17" i="2"/>
  <c r="M17" i="2" s="1"/>
  <c r="G18" i="2"/>
  <c r="M18" i="2" s="1"/>
  <c r="G24" i="2"/>
  <c r="G9" i="2"/>
  <c r="M9" i="2" s="1"/>
  <c r="J25" i="2"/>
  <c r="I25" i="2"/>
  <c r="H25" i="2"/>
  <c r="E25" i="2"/>
  <c r="N24" i="2"/>
  <c r="R24" i="2" s="1"/>
  <c r="F24" i="2"/>
  <c r="N18" i="2"/>
  <c r="R18" i="2" s="1"/>
  <c r="F18" i="2"/>
  <c r="N17" i="2"/>
  <c r="R17" i="2" s="1"/>
  <c r="F17" i="2"/>
  <c r="N16" i="2"/>
  <c r="R16" i="2" s="1"/>
  <c r="F16" i="2"/>
  <c r="N15" i="2"/>
  <c r="R15" i="2" s="1"/>
  <c r="F15" i="2"/>
  <c r="N14" i="2"/>
  <c r="R14" i="2" s="1"/>
  <c r="F14" i="2"/>
  <c r="N13" i="2"/>
  <c r="R13" i="2" s="1"/>
  <c r="F13" i="2"/>
  <c r="N12" i="2"/>
  <c r="R12" i="2" s="1"/>
  <c r="F12" i="2"/>
  <c r="N11" i="2"/>
  <c r="R11" i="2" s="1"/>
  <c r="F11" i="2"/>
  <c r="N10" i="2"/>
  <c r="R10" i="2" s="1"/>
  <c r="F10" i="2"/>
  <c r="N9" i="2"/>
  <c r="R9" i="2" s="1"/>
  <c r="F9" i="2"/>
  <c r="AC19" i="2" l="1"/>
  <c r="AD19" i="2" s="1"/>
  <c r="AA48" i="2"/>
  <c r="T48" i="2"/>
  <c r="U48" i="2"/>
  <c r="AB9" i="2"/>
  <c r="AA9" i="2"/>
  <c r="AB18" i="2"/>
  <c r="AA18" i="2"/>
  <c r="AB16" i="2"/>
  <c r="AA16" i="2"/>
  <c r="AB14" i="2"/>
  <c r="AA14" i="2"/>
  <c r="AB12" i="2"/>
  <c r="AA12" i="2"/>
  <c r="AB10" i="2"/>
  <c r="AA10" i="2"/>
  <c r="AA24" i="2"/>
  <c r="AB24" i="2"/>
  <c r="AA17" i="2"/>
  <c r="AB17" i="2"/>
  <c r="AA15" i="2"/>
  <c r="AB15" i="2"/>
  <c r="AA13" i="2"/>
  <c r="AB13" i="2"/>
  <c r="AA11" i="2"/>
  <c r="AB11" i="2"/>
  <c r="O11" i="2"/>
  <c r="S11" i="2" s="1"/>
  <c r="T11" i="2" s="1"/>
  <c r="U11" i="2" s="1"/>
  <c r="O13" i="2"/>
  <c r="S13" i="2" s="1"/>
  <c r="T13" i="2" s="1"/>
  <c r="O15" i="2"/>
  <c r="S15" i="2" s="1"/>
  <c r="O17" i="2"/>
  <c r="S17" i="2" s="1"/>
  <c r="T17" i="2" s="1"/>
  <c r="O24" i="2"/>
  <c r="S24" i="2" s="1"/>
  <c r="O9" i="2"/>
  <c r="S9" i="2" s="1"/>
  <c r="T9" i="2" s="1"/>
  <c r="U9" i="2" s="1"/>
  <c r="F25" i="2"/>
  <c r="O10" i="2"/>
  <c r="S10" i="2" s="1"/>
  <c r="T10" i="2" s="1"/>
  <c r="U10" i="2" s="1"/>
  <c r="O12" i="2"/>
  <c r="S12" i="2" s="1"/>
  <c r="T12" i="2" s="1"/>
  <c r="U12" i="2" s="1"/>
  <c r="O14" i="2"/>
  <c r="S14" i="2" s="1"/>
  <c r="O16" i="2"/>
  <c r="S16" i="2" s="1"/>
  <c r="T16" i="2" s="1"/>
  <c r="U16" i="2" s="1"/>
  <c r="O18" i="2"/>
  <c r="S18" i="2" s="1"/>
  <c r="T18" i="2" s="1"/>
  <c r="U18" i="2" s="1"/>
  <c r="L9" i="2"/>
  <c r="G25" i="2"/>
  <c r="L18" i="2"/>
  <c r="L16" i="2"/>
  <c r="L14" i="2"/>
  <c r="L12" i="2"/>
  <c r="L10" i="2"/>
  <c r="L24" i="2"/>
  <c r="L17" i="2"/>
  <c r="L15" i="2"/>
  <c r="L13" i="2"/>
  <c r="L11" i="2"/>
  <c r="R25" i="2"/>
  <c r="T14" i="2"/>
  <c r="U14" i="2" s="1"/>
  <c r="T15" i="2"/>
  <c r="U15" i="2" s="1"/>
  <c r="T24" i="2"/>
  <c r="U24" i="2" s="1"/>
  <c r="D36" i="4"/>
  <c r="F43" i="4" s="1"/>
  <c r="H43" i="4" s="1"/>
  <c r="D35" i="4"/>
  <c r="F42" i="4" s="1"/>
  <c r="V12" i="2" l="1"/>
  <c r="Z12" i="2" s="1"/>
  <c r="V11" i="2"/>
  <c r="Z11" i="2" s="1"/>
  <c r="V15" i="2"/>
  <c r="Z15" i="2" s="1"/>
  <c r="V48" i="2"/>
  <c r="Z48" i="2"/>
  <c r="X48" i="2"/>
  <c r="Y48" i="2"/>
  <c r="U17" i="2"/>
  <c r="V17" i="2"/>
  <c r="U13" i="2"/>
  <c r="V13" i="2"/>
  <c r="S25" i="2"/>
  <c r="V10" i="2"/>
  <c r="V14" i="2"/>
  <c r="V18" i="2"/>
  <c r="AA25" i="2"/>
  <c r="Y11" i="2"/>
  <c r="V24" i="2"/>
  <c r="V16" i="2"/>
  <c r="V9" i="2"/>
  <c r="AB25" i="2"/>
  <c r="T25" i="2"/>
  <c r="F44" i="4"/>
  <c r="H42" i="4"/>
  <c r="H44" i="4" s="1"/>
  <c r="D37" i="4"/>
  <c r="D39" i="4" s="1"/>
  <c r="X12" i="2" l="1"/>
  <c r="Y15" i="2"/>
  <c r="W12" i="2"/>
  <c r="AC12" i="2" s="1"/>
  <c r="AD12" i="2" s="1"/>
  <c r="Y12" i="2"/>
  <c r="X15" i="2"/>
  <c r="X11" i="2"/>
  <c r="W11" i="2"/>
  <c r="W15" i="2"/>
  <c r="W48" i="2"/>
  <c r="Z14" i="2"/>
  <c r="Y14" i="2"/>
  <c r="W14" i="2"/>
  <c r="X14" i="2"/>
  <c r="Z16" i="2"/>
  <c r="X16" i="2"/>
  <c r="Y16" i="2"/>
  <c r="W16" i="2"/>
  <c r="Y24" i="2"/>
  <c r="W24" i="2"/>
  <c r="Z24" i="2"/>
  <c r="X24" i="2"/>
  <c r="Z18" i="2"/>
  <c r="Y18" i="2"/>
  <c r="W18" i="2"/>
  <c r="X18" i="2"/>
  <c r="Z10" i="2"/>
  <c r="X10" i="2"/>
  <c r="Y10" i="2"/>
  <c r="W10" i="2"/>
  <c r="Y13" i="2"/>
  <c r="W13" i="2"/>
  <c r="Z13" i="2"/>
  <c r="X13" i="2"/>
  <c r="Y17" i="2"/>
  <c r="Z17" i="2"/>
  <c r="X17" i="2"/>
  <c r="W17" i="2"/>
  <c r="Z9" i="2"/>
  <c r="X9" i="2"/>
  <c r="Y9" i="2"/>
  <c r="W9" i="2"/>
  <c r="V25" i="2"/>
  <c r="V28" i="2" s="1"/>
  <c r="U25" i="2"/>
  <c r="AC15" i="2" l="1"/>
  <c r="AD15" i="2" s="1"/>
  <c r="AC11" i="2"/>
  <c r="AD11" i="2" s="1"/>
  <c r="W25" i="2"/>
  <c r="X25" i="2"/>
  <c r="AC48" i="2"/>
  <c r="AD48" i="2"/>
  <c r="AC9" i="2"/>
  <c r="Y25" i="2"/>
  <c r="Z25" i="2"/>
  <c r="AC17" i="2"/>
  <c r="AD17" i="2" s="1"/>
  <c r="AC10" i="2"/>
  <c r="AD10" i="2" s="1"/>
  <c r="AC18" i="2"/>
  <c r="AD18" i="2" s="1"/>
  <c r="AC16" i="2"/>
  <c r="AD16" i="2" s="1"/>
  <c r="AC14" i="2"/>
  <c r="AD14" i="2" s="1"/>
  <c r="AC13" i="2"/>
  <c r="AD13" i="2" s="1"/>
  <c r="AC24" i="2"/>
  <c r="AD24" i="2" s="1"/>
  <c r="AC25" i="2" l="1"/>
  <c r="AC28" i="2" s="1"/>
  <c r="AD9" i="2"/>
  <c r="AD25" i="2" s="1"/>
  <c r="AD28" i="2" s="1"/>
</calcChain>
</file>

<file path=xl/sharedStrings.xml><?xml version="1.0" encoding="utf-8"?>
<sst xmlns="http://schemas.openxmlformats.org/spreadsheetml/2006/main" count="171" uniqueCount="121">
  <si>
    <t xml:space="preserve">2014 PAYROLL SCHEDULE </t>
  </si>
  <si>
    <t>Pay Period</t>
  </si>
  <si>
    <t xml:space="preserve">Work Period Covered </t>
  </si>
  <si>
    <t xml:space="preserve">Pay Day </t>
  </si>
  <si>
    <t xml:space="preserve">Number of Days </t>
  </si>
  <si>
    <t>(8 hrs per day)</t>
  </si>
  <si>
    <t xml:space="preserve">Number of Work Hours in FY 13 Period = </t>
  </si>
  <si>
    <t>Work Hours</t>
  </si>
  <si>
    <t xml:space="preserve">Number of Work Days To Be Paid at 2014 Salary </t>
  </si>
  <si>
    <t xml:space="preserve">Grant Application </t>
  </si>
  <si>
    <t xml:space="preserve">Salary Budget </t>
  </si>
  <si>
    <t xml:space="preserve">For Budget Purposes Only </t>
  </si>
  <si>
    <t xml:space="preserve">Hourly Rate </t>
  </si>
  <si>
    <t>Fringes</t>
  </si>
  <si>
    <t>Insurance</t>
  </si>
  <si>
    <t xml:space="preserve">Slot # </t>
  </si>
  <si>
    <t xml:space="preserve">Employee # </t>
  </si>
  <si>
    <t xml:space="preserve">Employee Name </t>
  </si>
  <si>
    <t xml:space="preserve">Position Title </t>
  </si>
  <si>
    <t>Actual Salary (Prog 005)</t>
  </si>
  <si>
    <t xml:space="preserve">Actual Salary (General Fund) </t>
  </si>
  <si>
    <t xml:space="preserve">Hourly Rate With 3% </t>
  </si>
  <si>
    <t>FICA       (7.65%</t>
  </si>
  <si>
    <t>Health Ins.</t>
  </si>
  <si>
    <t>Life Ins.</t>
  </si>
  <si>
    <t>Projected Fringes</t>
  </si>
  <si>
    <t>G006</t>
  </si>
  <si>
    <t>G008</t>
  </si>
  <si>
    <t>G010</t>
  </si>
  <si>
    <t>G011</t>
  </si>
  <si>
    <t xml:space="preserve">Notes: </t>
  </si>
  <si>
    <t>Hourly Rate (current)</t>
  </si>
  <si>
    <t># of   Hours in 2014</t>
  </si>
  <si>
    <t>Projected Total Salaries &amp; Fringes</t>
  </si>
  <si>
    <t>County Salary Schedule ------------&gt;</t>
  </si>
  <si>
    <t>G002</t>
  </si>
  <si>
    <t>G012</t>
  </si>
  <si>
    <t>09/01/2014 - 08/31/2015</t>
  </si>
  <si>
    <t>2014 Budgeted Salary</t>
  </si>
  <si>
    <t xml:space="preserve">2015 PAYROLL SCHEDULE </t>
  </si>
  <si>
    <t>For FY 15 Grant Periods (09/01/2014 through 08/31/2015)</t>
  </si>
  <si>
    <t>12/15/2014 - 12/28/2014</t>
  </si>
  <si>
    <t>12/29/2014 - 01/11/2015</t>
  </si>
  <si>
    <t>01/12/2015 - 01/25/2015</t>
  </si>
  <si>
    <t>01/26/2015 - 02/08/2015</t>
  </si>
  <si>
    <t>02/09/2015 - 02/22/2015</t>
  </si>
  <si>
    <t>02/23/2015 - 03/08/2015</t>
  </si>
  <si>
    <t>03/09/2015 - 03/22/2015</t>
  </si>
  <si>
    <t>03/23/2015 - 04/05/2015</t>
  </si>
  <si>
    <t>04/06/2015 - 04/19/2015</t>
  </si>
  <si>
    <t>04/20/2015 - 05/03/2015</t>
  </si>
  <si>
    <t>05/04/2015 - 05/17/2015</t>
  </si>
  <si>
    <t>05/18/2015 - 05/31/2015</t>
  </si>
  <si>
    <t>06/01/2015 - 06/14/2015</t>
  </si>
  <si>
    <t>06/15/2015 - 06/28/2015</t>
  </si>
  <si>
    <t>06/29/2015 - 07/12/2015</t>
  </si>
  <si>
    <t>07/13/2015 - 07/26/2015</t>
  </si>
  <si>
    <t>07/27/2015 - 08/09/2015</t>
  </si>
  <si>
    <t>08/10/2015 - 08/23/2015</t>
  </si>
  <si>
    <t>08/25/2014 - 08/31/2014</t>
  </si>
  <si>
    <t>08/24/2015 - 09/06/2015</t>
  </si>
  <si>
    <t xml:space="preserve">26 pay periods / 261 days </t>
  </si>
  <si>
    <t>09/01/2013 - 09/07/2013</t>
  </si>
  <si>
    <t>09/08/2014 - 09/21/2014</t>
  </si>
  <si>
    <t>09/22/2014 - 10/05/2014</t>
  </si>
  <si>
    <t>10/06/2014 - 10/19/2014</t>
  </si>
  <si>
    <t>10/20/2014 - 11/02/2014</t>
  </si>
  <si>
    <t>11/03/2014 - 11/16/2014</t>
  </si>
  <si>
    <t>11/17/2014 - 11/30/2014</t>
  </si>
  <si>
    <t>12/01/2014 - 12/14/2014</t>
  </si>
  <si>
    <t>Number of Work Days in 2014 FY 15</t>
  </si>
  <si>
    <t>Number of Work Days in 2015 FY 15</t>
  </si>
  <si>
    <t xml:space="preserve"> x 8 hrs = </t>
  </si>
  <si>
    <t xml:space="preserve">Number of Work Days To Be Paid at 2015 Salary </t>
  </si>
  <si>
    <t>Salary Amount from 09/01/14 - 12/31/14</t>
  </si>
  <si>
    <t>Salary Amount from 01/01/15 - 08/31/15</t>
  </si>
  <si>
    <t>2015 Budgetd Salary With 3% COLA</t>
  </si>
  <si>
    <t>% of Other Sources Funding</t>
  </si>
  <si>
    <t>2014 Payroll  Salary</t>
  </si>
  <si>
    <t># of   Hours in 2015</t>
  </si>
  <si>
    <t>Fiscal Year Salary Amount 09/01/14 - 08/31/15</t>
  </si>
  <si>
    <t>Monlty Salary</t>
  </si>
  <si>
    <t>Retirement  (11.28%)</t>
  </si>
  <si>
    <t>Unemployment  (.57%)</t>
  </si>
  <si>
    <t>Workers Comp (.75%)</t>
  </si>
  <si>
    <t>This schedule was prepared when the grant application was submitted to DSHS on 05/08/14.</t>
  </si>
  <si>
    <t>A 3% cost of living increase is budgeted from 01/01/15 to 08/31/15. (pending CC approval)</t>
  </si>
  <si>
    <t xml:space="preserve">2015 fringe benefit rates are used as this is the latest information available at this time.  </t>
  </si>
  <si>
    <t xml:space="preserve">Actual work hours in grant period used which total to 2,088 for FY 15. </t>
  </si>
  <si>
    <t>2015 Fringe Rates --------------------&gt;</t>
  </si>
  <si>
    <t>G013</t>
  </si>
  <si>
    <t xml:space="preserve"> IMMUNIZATION FY 15  </t>
  </si>
  <si>
    <t>IMMUNIZATION FY 15 (program 012)</t>
  </si>
  <si>
    <t>0001</t>
  </si>
  <si>
    <t>0003</t>
  </si>
  <si>
    <t>0004</t>
  </si>
  <si>
    <t>0005</t>
  </si>
  <si>
    <t>G007</t>
  </si>
  <si>
    <t>0014</t>
  </si>
  <si>
    <t>0015</t>
  </si>
  <si>
    <t>0016</t>
  </si>
  <si>
    <t>0017</t>
  </si>
  <si>
    <t>TX Vaccines Educator</t>
  </si>
  <si>
    <t>TX Vaccines Manager</t>
  </si>
  <si>
    <t>Outreach Specialist II</t>
  </si>
  <si>
    <t>Licensed Vocational Nurse II</t>
  </si>
  <si>
    <t>Community Service Aide</t>
  </si>
  <si>
    <t>Actual Salary (IMM Progam)  (current)</t>
  </si>
  <si>
    <t>Salary (IMM Progam)  (With 3% COLA)</t>
  </si>
  <si>
    <t>% of IMM Grant Funding</t>
  </si>
  <si>
    <t>IMM Grant Projected Salaries</t>
  </si>
  <si>
    <t xml:space="preserve">(Positions / Slots covered by In Part By Program Income Budget) </t>
  </si>
  <si>
    <t>Monthy Salary</t>
  </si>
  <si>
    <t xml:space="preserve"> Projected Fringes</t>
  </si>
  <si>
    <t xml:space="preserve"> Projected Total Salaries &amp; Fringes</t>
  </si>
  <si>
    <t xml:space="preserve">Hidalgo County Local Match: </t>
  </si>
  <si>
    <t xml:space="preserve">Salaries </t>
  </si>
  <si>
    <t xml:space="preserve">Fringes </t>
  </si>
  <si>
    <t xml:space="preserve">Total </t>
  </si>
  <si>
    <t xml:space="preserve"> 09/1/12 through 12/31/12</t>
  </si>
  <si>
    <t>01/01/13 through 08/31/13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</si>
</sst>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0_);_(* \(#,##0.0000\);_(* &quot;-&quot;??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12"/>
      <name val="Arial"/>
      <family val="2"/>
    </font>
    <font>
      <b/>
      <i/>
      <sz val="16"/>
      <color indexed="10"/>
      <name val="Arial"/>
      <family val="2"/>
    </font>
    <font>
      <i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rgb="FF0000CC"/>
      <name val="Arial"/>
      <family val="2"/>
    </font>
    <font>
      <sz val="10"/>
      <color rgb="FF0000CC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0000CC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43" fontId="16" fillId="0" borderId="0" applyFont="0" applyFill="0" applyBorder="0" applyAlignment="0" applyProtection="0"/>
  </cellStyleXfs>
  <cellXfs count="155">
    <xf numFmtId="0" fontId="0" fillId="0" borderId="0" xfId="0"/>
    <xf numFmtId="0" fontId="5" fillId="0" borderId="3" xfId="1" applyFont="1" applyBorder="1" applyAlignment="1">
      <alignment horizontal="center" wrapText="1"/>
    </xf>
    <xf numFmtId="0" fontId="1" fillId="0" borderId="4" xfId="1" applyBorder="1"/>
    <xf numFmtId="0" fontId="1" fillId="0" borderId="6" xfId="1" applyBorder="1"/>
    <xf numFmtId="0" fontId="9" fillId="0" borderId="0" xfId="1" applyFont="1"/>
    <xf numFmtId="0" fontId="1" fillId="4" borderId="0" xfId="1" applyFill="1"/>
    <xf numFmtId="0" fontId="5" fillId="0" borderId="5" xfId="1" applyFont="1" applyBorder="1" applyAlignment="1">
      <alignment horizontal="center" wrapText="1"/>
    </xf>
    <xf numFmtId="0" fontId="1" fillId="4" borderId="0" xfId="1" applyFill="1" applyAlignment="1">
      <alignment wrapText="1"/>
    </xf>
    <xf numFmtId="0" fontId="1" fillId="0" borderId="8" xfId="1" applyBorder="1"/>
    <xf numFmtId="0" fontId="1" fillId="0" borderId="9" xfId="1" applyBorder="1"/>
    <xf numFmtId="14" fontId="1" fillId="0" borderId="10" xfId="1" applyNumberFormat="1" applyBorder="1"/>
    <xf numFmtId="14" fontId="1" fillId="0" borderId="9" xfId="1" applyNumberFormat="1" applyBorder="1"/>
    <xf numFmtId="0" fontId="1" fillId="2" borderId="9" xfId="1" applyFill="1" applyBorder="1"/>
    <xf numFmtId="14" fontId="1" fillId="2" borderId="9" xfId="1" applyNumberFormat="1" applyFill="1" applyBorder="1"/>
    <xf numFmtId="0" fontId="1" fillId="0" borderId="11" xfId="1" applyBorder="1"/>
    <xf numFmtId="0" fontId="1" fillId="0" borderId="12" xfId="1" applyBorder="1"/>
    <xf numFmtId="14" fontId="1" fillId="0" borderId="13" xfId="1" applyNumberFormat="1" applyBorder="1"/>
    <xf numFmtId="14" fontId="1" fillId="0" borderId="12" xfId="1" applyNumberFormat="1" applyBorder="1"/>
    <xf numFmtId="0" fontId="1" fillId="2" borderId="12" xfId="1" applyFill="1" applyBorder="1"/>
    <xf numFmtId="14" fontId="1" fillId="2" borderId="12" xfId="1" applyNumberFormat="1" applyFill="1" applyBorder="1"/>
    <xf numFmtId="0" fontId="1" fillId="0" borderId="11" xfId="1" applyFill="1" applyBorder="1"/>
    <xf numFmtId="0" fontId="1" fillId="0" borderId="12" xfId="1" applyFill="1" applyBorder="1"/>
    <xf numFmtId="14" fontId="1" fillId="0" borderId="13" xfId="1" applyNumberFormat="1" applyFill="1" applyBorder="1"/>
    <xf numFmtId="1" fontId="1" fillId="0" borderId="12" xfId="1" applyNumberFormat="1" applyFill="1" applyBorder="1"/>
    <xf numFmtId="0" fontId="11" fillId="2" borderId="12" xfId="1" applyFont="1" applyFill="1" applyBorder="1"/>
    <xf numFmtId="0" fontId="7" fillId="0" borderId="0" xfId="1" applyFont="1"/>
    <xf numFmtId="0" fontId="1" fillId="2" borderId="11" xfId="1" applyFill="1" applyBorder="1"/>
    <xf numFmtId="14" fontId="1" fillId="2" borderId="13" xfId="1" applyNumberFormat="1" applyFill="1" applyBorder="1"/>
    <xf numFmtId="1" fontId="1" fillId="2" borderId="12" xfId="1" applyNumberFormat="1" applyFill="1" applyBorder="1"/>
    <xf numFmtId="0" fontId="1" fillId="2" borderId="14" xfId="1" applyFill="1" applyBorder="1"/>
    <xf numFmtId="14" fontId="1" fillId="2" borderId="15" xfId="1" applyNumberFormat="1" applyFill="1" applyBorder="1"/>
    <xf numFmtId="1" fontId="1" fillId="2" borderId="4" xfId="1" applyNumberFormat="1" applyFill="1" applyBorder="1"/>
    <xf numFmtId="0" fontId="12" fillId="0" borderId="0" xfId="1" applyFont="1"/>
    <xf numFmtId="1" fontId="1" fillId="0" borderId="0" xfId="1" applyNumberFormat="1"/>
    <xf numFmtId="0" fontId="1" fillId="0" borderId="0" xfId="1" applyFill="1" applyBorder="1" applyAlignment="1">
      <alignment horizontal="right"/>
    </xf>
    <xf numFmtId="0" fontId="14" fillId="0" borderId="0" xfId="1" applyFont="1"/>
    <xf numFmtId="0" fontId="14" fillId="5" borderId="7" xfId="1" applyFont="1" applyFill="1" applyBorder="1"/>
    <xf numFmtId="3" fontId="9" fillId="0" borderId="0" xfId="1" applyNumberFormat="1" applyFont="1" applyFill="1" applyBorder="1"/>
    <xf numFmtId="0" fontId="9" fillId="0" borderId="0" xfId="1" applyFont="1" applyFill="1" applyBorder="1"/>
    <xf numFmtId="0" fontId="1" fillId="5" borderId="0" xfId="1" applyFill="1"/>
    <xf numFmtId="0" fontId="1" fillId="0" borderId="0" xfId="1"/>
    <xf numFmtId="0" fontId="5" fillId="0" borderId="0" xfId="1" applyFont="1" applyAlignment="1">
      <alignment wrapText="1"/>
    </xf>
    <xf numFmtId="0" fontId="5" fillId="0" borderId="1" xfId="1" applyFont="1" applyBorder="1" applyAlignment="1">
      <alignment horizontal="center"/>
    </xf>
    <xf numFmtId="49" fontId="5" fillId="0" borderId="1" xfId="1" applyNumberFormat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43" fontId="5" fillId="0" borderId="1" xfId="2" applyFont="1" applyBorder="1" applyAlignment="1">
      <alignment horizontal="center" wrapText="1"/>
    </xf>
    <xf numFmtId="43" fontId="5" fillId="0" borderId="1" xfId="2" applyFont="1" applyFill="1" applyBorder="1" applyAlignment="1">
      <alignment horizontal="center" wrapText="1"/>
    </xf>
    <xf numFmtId="43" fontId="5" fillId="0" borderId="2" xfId="2" applyFont="1" applyBorder="1" applyAlignment="1">
      <alignment horizontal="center" wrapText="1"/>
    </xf>
    <xf numFmtId="0" fontId="5" fillId="0" borderId="1" xfId="1" applyFont="1" applyFill="1" applyBorder="1" applyAlignment="1">
      <alignment horizontal="center" wrapText="1"/>
    </xf>
    <xf numFmtId="164" fontId="1" fillId="0" borderId="1" xfId="2" applyNumberFormat="1" applyFill="1" applyBorder="1"/>
    <xf numFmtId="37" fontId="1" fillId="0" borderId="1" xfId="2" applyNumberFormat="1" applyBorder="1"/>
    <xf numFmtId="43" fontId="1" fillId="0" borderId="1" xfId="1" applyNumberFormat="1" applyBorder="1"/>
    <xf numFmtId="43" fontId="1" fillId="0" borderId="2" xfId="1" applyNumberFormat="1" applyBorder="1"/>
    <xf numFmtId="49" fontId="1" fillId="0" borderId="1" xfId="1" applyNumberFormat="1" applyBorder="1"/>
    <xf numFmtId="0" fontId="1" fillId="0" borderId="0" xfId="1" applyFill="1" applyBorder="1"/>
    <xf numFmtId="49" fontId="1" fillId="0" borderId="0" xfId="1" applyNumberFormat="1" applyFill="1" applyBorder="1"/>
    <xf numFmtId="43" fontId="1" fillId="0" borderId="0" xfId="2" applyFill="1" applyBorder="1"/>
    <xf numFmtId="0" fontId="1" fillId="0" borderId="4" xfId="1" applyBorder="1" applyAlignment="1">
      <alignment wrapText="1"/>
    </xf>
    <xf numFmtId="0" fontId="1" fillId="0" borderId="1" xfId="1" applyBorder="1" applyAlignment="1">
      <alignment wrapText="1"/>
    </xf>
    <xf numFmtId="49" fontId="1" fillId="0" borderId="0" xfId="1" applyNumberFormat="1" applyFill="1" applyBorder="1" applyAlignment="1">
      <alignment wrapText="1"/>
    </xf>
    <xf numFmtId="0" fontId="1" fillId="0" borderId="0" xfId="1" applyFill="1" applyBorder="1" applyAlignment="1">
      <alignment wrapText="1"/>
    </xf>
    <xf numFmtId="0" fontId="1" fillId="0" borderId="1" xfId="1" applyBorder="1"/>
    <xf numFmtId="0" fontId="5" fillId="0" borderId="1" xfId="1" applyFont="1" applyBorder="1"/>
    <xf numFmtId="4" fontId="1" fillId="0" borderId="1" xfId="1" applyNumberFormat="1" applyBorder="1"/>
    <xf numFmtId="0" fontId="5" fillId="0" borderId="3" xfId="1" applyFont="1" applyFill="1" applyBorder="1" applyAlignment="1">
      <alignment horizontal="center" wrapText="1"/>
    </xf>
    <xf numFmtId="0" fontId="10" fillId="0" borderId="0" xfId="1" applyFont="1"/>
    <xf numFmtId="0" fontId="15" fillId="0" borderId="1" xfId="1" applyFont="1" applyBorder="1" applyAlignment="1">
      <alignment horizontal="center" wrapText="1"/>
    </xf>
    <xf numFmtId="0" fontId="9" fillId="2" borderId="5" xfId="1" applyFont="1" applyFill="1" applyBorder="1" applyAlignment="1">
      <alignment horizontal="center" wrapText="1"/>
    </xf>
    <xf numFmtId="4" fontId="11" fillId="2" borderId="5" xfId="1" applyNumberFormat="1" applyFont="1" applyFill="1" applyBorder="1"/>
    <xf numFmtId="0" fontId="9" fillId="3" borderId="1" xfId="1" applyFont="1" applyFill="1" applyBorder="1" applyAlignment="1">
      <alignment horizontal="center" wrapText="1"/>
    </xf>
    <xf numFmtId="49" fontId="5" fillId="0" borderId="0" xfId="1" applyNumberFormat="1" applyFont="1" applyFill="1" applyBorder="1"/>
    <xf numFmtId="0" fontId="6" fillId="0" borderId="0" xfId="1" applyFont="1"/>
    <xf numFmtId="164" fontId="1" fillId="0" borderId="0" xfId="2" applyNumberFormat="1" applyFill="1" applyBorder="1"/>
    <xf numFmtId="49" fontId="8" fillId="0" borderId="0" xfId="1" applyNumberFormat="1" applyFont="1" applyFill="1" applyBorder="1"/>
    <xf numFmtId="49" fontId="6" fillId="0" borderId="0" xfId="1" applyNumberFormat="1" applyFont="1" applyFill="1" applyBorder="1"/>
    <xf numFmtId="43" fontId="1" fillId="0" borderId="1" xfId="2" applyFont="1" applyFill="1" applyBorder="1"/>
    <xf numFmtId="43" fontId="0" fillId="5" borderId="1" xfId="2" applyFont="1" applyFill="1" applyBorder="1"/>
    <xf numFmtId="43" fontId="1" fillId="5" borderId="1" xfId="2" applyFill="1" applyBorder="1"/>
    <xf numFmtId="43" fontId="5" fillId="0" borderId="1" xfId="1" applyNumberFormat="1" applyFont="1" applyFill="1" applyBorder="1"/>
    <xf numFmtId="43" fontId="1" fillId="0" borderId="0" xfId="4" applyFont="1"/>
    <xf numFmtId="43" fontId="1" fillId="6" borderId="1" xfId="2" applyFill="1" applyBorder="1"/>
    <xf numFmtId="43" fontId="1" fillId="5" borderId="1" xfId="1" applyNumberFormat="1" applyFill="1" applyBorder="1"/>
    <xf numFmtId="0" fontId="0" fillId="7" borderId="0" xfId="0" applyFill="1"/>
    <xf numFmtId="0" fontId="17" fillId="0" borderId="0" xfId="0" applyFont="1"/>
    <xf numFmtId="43" fontId="5" fillId="0" borderId="4" xfId="1" applyNumberFormat="1" applyFont="1" applyFill="1" applyBorder="1"/>
    <xf numFmtId="43" fontId="5" fillId="5" borderId="1" xfId="1" applyNumberFormat="1" applyFont="1" applyFill="1" applyBorder="1"/>
    <xf numFmtId="43" fontId="1" fillId="0" borderId="1" xfId="2" applyFont="1" applyFill="1" applyBorder="1" applyAlignment="1">
      <alignment horizontal="right"/>
    </xf>
    <xf numFmtId="43" fontId="18" fillId="0" borderId="0" xfId="0" applyNumberFormat="1" applyFont="1" applyFill="1" applyBorder="1"/>
    <xf numFmtId="43" fontId="5" fillId="0" borderId="5" xfId="2" applyFont="1" applyBorder="1" applyAlignment="1">
      <alignment horizontal="center" wrapText="1"/>
    </xf>
    <xf numFmtId="43" fontId="5" fillId="0" borderId="3" xfId="2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43" fontId="0" fillId="0" borderId="1" xfId="2" applyFont="1" applyFill="1" applyBorder="1"/>
    <xf numFmtId="43" fontId="1" fillId="0" borderId="1" xfId="2" applyFill="1" applyBorder="1"/>
    <xf numFmtId="0" fontId="1" fillId="2" borderId="9" xfId="1" applyFont="1" applyFill="1" applyBorder="1"/>
    <xf numFmtId="0" fontId="1" fillId="2" borderId="12" xfId="1" applyFont="1" applyFill="1" applyBorder="1"/>
    <xf numFmtId="0" fontId="1" fillId="0" borderId="12" xfId="1" applyFont="1" applyFill="1" applyBorder="1"/>
    <xf numFmtId="14" fontId="1" fillId="2" borderId="12" xfId="1" applyNumberFormat="1" applyFont="1" applyFill="1" applyBorder="1"/>
    <xf numFmtId="0" fontId="1" fillId="2" borderId="4" xfId="1" applyFont="1" applyFill="1" applyBorder="1"/>
    <xf numFmtId="0" fontId="1" fillId="0" borderId="0" xfId="1" applyFont="1"/>
    <xf numFmtId="1" fontId="1" fillId="0" borderId="0" xfId="1" applyNumberFormat="1" applyFont="1"/>
    <xf numFmtId="0" fontId="1" fillId="0" borderId="0" xfId="1" applyFill="1"/>
    <xf numFmtId="0" fontId="5" fillId="0" borderId="0" xfId="1" applyFont="1" applyFill="1" applyAlignment="1">
      <alignment wrapText="1"/>
    </xf>
    <xf numFmtId="0" fontId="0" fillId="0" borderId="0" xfId="0" applyFill="1"/>
    <xf numFmtId="43" fontId="5" fillId="0" borderId="3" xfId="2" applyFont="1" applyFill="1" applyBorder="1" applyAlignment="1">
      <alignment horizontal="center" wrapText="1"/>
    </xf>
    <xf numFmtId="43" fontId="1" fillId="8" borderId="1" xfId="1" applyNumberFormat="1" applyFill="1" applyBorder="1"/>
    <xf numFmtId="43" fontId="5" fillId="8" borderId="1" xfId="1" applyNumberFormat="1" applyFont="1" applyFill="1" applyBorder="1"/>
    <xf numFmtId="0" fontId="0" fillId="0" borderId="0" xfId="0" applyFill="1" applyBorder="1"/>
    <xf numFmtId="0" fontId="5" fillId="0" borderId="4" xfId="1" applyFont="1" applyBorder="1"/>
    <xf numFmtId="43" fontId="5" fillId="0" borderId="14" xfId="1" applyNumberFormat="1" applyFont="1" applyFill="1" applyBorder="1"/>
    <xf numFmtId="43" fontId="5" fillId="0" borderId="15" xfId="1" applyNumberFormat="1" applyFont="1" applyFill="1" applyBorder="1"/>
    <xf numFmtId="43" fontId="5" fillId="0" borderId="19" xfId="2" applyFont="1" applyBorder="1" applyAlignment="1">
      <alignment horizontal="center" wrapText="1"/>
    </xf>
    <xf numFmtId="43" fontId="5" fillId="0" borderId="20" xfId="2" applyFont="1" applyBorder="1" applyAlignment="1">
      <alignment horizontal="center" wrapText="1"/>
    </xf>
    <xf numFmtId="43" fontId="5" fillId="5" borderId="21" xfId="1" applyNumberFormat="1" applyFont="1" applyFill="1" applyBorder="1"/>
    <xf numFmtId="43" fontId="5" fillId="5" borderId="22" xfId="1" applyNumberFormat="1" applyFont="1" applyFill="1" applyBorder="1"/>
    <xf numFmtId="0" fontId="9" fillId="9" borderId="1" xfId="1" applyFont="1" applyFill="1" applyBorder="1" applyAlignment="1">
      <alignment horizontal="center" wrapText="1"/>
    </xf>
    <xf numFmtId="43" fontId="11" fillId="9" borderId="1" xfId="1" applyNumberFormat="1" applyFont="1" applyFill="1" applyBorder="1"/>
    <xf numFmtId="43" fontId="13" fillId="9" borderId="1" xfId="1" applyNumberFormat="1" applyFont="1" applyFill="1" applyBorder="1"/>
    <xf numFmtId="49" fontId="1" fillId="0" borderId="0" xfId="1" applyNumberFormat="1" applyFont="1" applyFill="1" applyBorder="1"/>
    <xf numFmtId="0" fontId="19" fillId="0" borderId="4" xfId="0" applyFont="1" applyFill="1" applyBorder="1" applyAlignment="1" applyProtection="1">
      <alignment horizontal="left" vertical="center" wrapText="1"/>
      <protection locked="0"/>
    </xf>
    <xf numFmtId="43" fontId="16" fillId="0" borderId="1" xfId="4" applyBorder="1"/>
    <xf numFmtId="0" fontId="20" fillId="0" borderId="0" xfId="0" applyFont="1"/>
    <xf numFmtId="43" fontId="0" fillId="0" borderId="0" xfId="4" applyFont="1"/>
    <xf numFmtId="43" fontId="0" fillId="0" borderId="0" xfId="4" applyFont="1" applyFill="1"/>
    <xf numFmtId="0" fontId="18" fillId="0" borderId="0" xfId="0" applyFont="1"/>
    <xf numFmtId="0" fontId="18" fillId="0" borderId="1" xfId="0" applyFont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43" fontId="0" fillId="0" borderId="1" xfId="4" applyFont="1" applyBorder="1"/>
    <xf numFmtId="43" fontId="0" fillId="0" borderId="1" xfId="4" applyFont="1" applyFill="1" applyBorder="1"/>
    <xf numFmtId="43" fontId="21" fillId="5" borderId="1" xfId="4" applyFont="1" applyFill="1" applyBorder="1"/>
    <xf numFmtId="43" fontId="0" fillId="0" borderId="4" xfId="4" applyFont="1" applyFill="1" applyBorder="1"/>
    <xf numFmtId="43" fontId="20" fillId="5" borderId="23" xfId="4" applyFont="1" applyFill="1" applyBorder="1"/>
    <xf numFmtId="0" fontId="5" fillId="5" borderId="16" xfId="1" applyFont="1" applyFill="1" applyBorder="1" applyAlignment="1">
      <alignment horizontal="center" wrapText="1"/>
    </xf>
    <xf numFmtId="0" fontId="5" fillId="5" borderId="17" xfId="1" applyFont="1" applyFill="1" applyBorder="1" applyAlignment="1">
      <alignment horizontal="center" wrapText="1"/>
    </xf>
    <xf numFmtId="0" fontId="18" fillId="5" borderId="16" xfId="0" applyFont="1" applyFill="1" applyBorder="1" applyAlignment="1">
      <alignment horizontal="center"/>
    </xf>
    <xf numFmtId="0" fontId="18" fillId="5" borderId="18" xfId="0" applyFont="1" applyFill="1" applyBorder="1" applyAlignment="1">
      <alignment horizontal="center"/>
    </xf>
    <xf numFmtId="0" fontId="18" fillId="5" borderId="17" xfId="0" applyFont="1" applyFill="1" applyBorder="1" applyAlignment="1">
      <alignment horizontal="center"/>
    </xf>
    <xf numFmtId="43" fontId="5" fillId="0" borderId="5" xfId="2" applyFont="1" applyBorder="1" applyAlignment="1">
      <alignment horizontal="center" wrapText="1"/>
    </xf>
    <xf numFmtId="43" fontId="5" fillId="0" borderId="3" xfId="2" applyFont="1" applyBorder="1" applyAlignment="1">
      <alignment horizontal="center" wrapText="1"/>
    </xf>
    <xf numFmtId="0" fontId="5" fillId="0" borderId="1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0" fillId="0" borderId="1" xfId="0" applyFill="1" applyBorder="1"/>
    <xf numFmtId="49" fontId="1" fillId="0" borderId="1" xfId="1" applyNumberFormat="1" applyFill="1" applyBorder="1"/>
    <xf numFmtId="49" fontId="1" fillId="0" borderId="1" xfId="1" applyNumberFormat="1" applyFont="1" applyFill="1" applyBorder="1"/>
    <xf numFmtId="49" fontId="1" fillId="0" borderId="4" xfId="1" applyNumberFormat="1" applyFill="1" applyBorder="1"/>
  </cellXfs>
  <cellStyles count="5">
    <cellStyle name="Comma" xfId="4" builtinId="3"/>
    <cellStyle name="Comma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colors>
    <mruColors>
      <color rgb="FF0000CC"/>
      <color rgb="FFFFFF99"/>
      <color rgb="FFCCFFCC"/>
      <color rgb="FFA9F7C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3</xdr:col>
          <xdr:colOff>714375</xdr:colOff>
          <xdr:row>36</xdr:row>
          <xdr:rowOff>9525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61"/>
  <sheetViews>
    <sheetView tabSelected="1" topLeftCell="I16" workbookViewId="0">
      <selection activeCell="V25" sqref="V25"/>
    </sheetView>
  </sheetViews>
  <sheetFormatPr defaultRowHeight="15" x14ac:dyDescent="0.25"/>
  <cols>
    <col min="1" max="1" width="7.28515625" customWidth="1"/>
    <col min="2" max="2" width="9.7109375" customWidth="1"/>
    <col min="3" max="3" width="20.5703125" customWidth="1"/>
    <col min="4" max="4" width="12.7109375" customWidth="1"/>
    <col min="5" max="6" width="11.5703125" customWidth="1"/>
    <col min="7" max="11" width="11.5703125" style="103" customWidth="1"/>
    <col min="12" max="12" width="10.140625" style="103" customWidth="1"/>
    <col min="13" max="13" width="9" style="103" customWidth="1"/>
    <col min="14" max="17" width="9.140625" customWidth="1"/>
    <col min="18" max="18" width="11.140625" customWidth="1"/>
    <col min="19" max="20" width="11.85546875" customWidth="1"/>
    <col min="21" max="21" width="10.140625" customWidth="1"/>
    <col min="22" max="22" width="11.7109375" customWidth="1"/>
    <col min="23" max="23" width="11.140625" customWidth="1"/>
    <col min="24" max="24" width="10.7109375" customWidth="1"/>
    <col min="25" max="25" width="9.5703125" customWidth="1"/>
    <col min="26" max="26" width="9.85546875" customWidth="1"/>
    <col min="27" max="27" width="10.28515625" customWidth="1"/>
    <col min="28" max="28" width="9.140625" customWidth="1"/>
    <col min="29" max="29" width="12" customWidth="1"/>
    <col min="30" max="30" width="12.140625" customWidth="1"/>
  </cols>
  <sheetData>
    <row r="1" spans="1:30" ht="20.25" x14ac:dyDescent="0.3">
      <c r="A1" s="145" t="s">
        <v>91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40"/>
    </row>
    <row r="2" spans="1:30" ht="20.25" x14ac:dyDescent="0.3">
      <c r="A2" s="147" t="s">
        <v>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40"/>
    </row>
    <row r="3" spans="1:30" ht="20.25" x14ac:dyDescent="0.3">
      <c r="A3" s="147" t="s">
        <v>10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40"/>
    </row>
    <row r="4" spans="1:30" ht="20.25" x14ac:dyDescent="0.3">
      <c r="A4" s="147" t="s">
        <v>37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40"/>
    </row>
    <row r="5" spans="1:30" ht="20.25" x14ac:dyDescent="0.3">
      <c r="A5" s="149" t="s">
        <v>11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40"/>
    </row>
    <row r="6" spans="1:30" x14ac:dyDescent="0.25">
      <c r="A6" s="65" t="s">
        <v>92</v>
      </c>
      <c r="B6" s="40"/>
      <c r="C6" s="40"/>
      <c r="D6" s="40"/>
      <c r="E6" s="40"/>
      <c r="F6" s="40"/>
      <c r="G6" s="101"/>
      <c r="H6" s="101"/>
      <c r="I6" s="101"/>
      <c r="J6" s="101"/>
      <c r="K6" s="101"/>
      <c r="L6" s="101"/>
      <c r="M6" s="101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0" ht="15" customHeight="1" x14ac:dyDescent="0.25">
      <c r="A7" s="41"/>
      <c r="B7" s="41"/>
      <c r="C7" s="41"/>
      <c r="D7" s="41"/>
      <c r="E7" s="41"/>
      <c r="F7" s="41"/>
      <c r="G7" s="102"/>
      <c r="H7" s="102"/>
      <c r="I7" s="102"/>
      <c r="J7" s="102"/>
      <c r="K7" s="102"/>
      <c r="L7" s="102"/>
      <c r="M7" s="102"/>
      <c r="N7" s="137" t="s">
        <v>12</v>
      </c>
      <c r="O7" s="138"/>
      <c r="P7" s="89"/>
      <c r="Q7" s="89"/>
      <c r="R7" s="42">
        <v>2014</v>
      </c>
      <c r="S7" s="42">
        <v>2015</v>
      </c>
      <c r="T7" s="42"/>
      <c r="U7" s="91"/>
      <c r="V7" s="90"/>
      <c r="W7" s="144" t="s">
        <v>13</v>
      </c>
      <c r="X7" s="142"/>
      <c r="Y7" s="142"/>
      <c r="Z7" s="143"/>
      <c r="AA7" s="142" t="s">
        <v>14</v>
      </c>
      <c r="AB7" s="143"/>
      <c r="AC7" s="62"/>
      <c r="AD7" s="61"/>
    </row>
    <row r="8" spans="1:30" ht="71.25" customHeight="1" x14ac:dyDescent="0.25">
      <c r="A8" s="43" t="s">
        <v>15</v>
      </c>
      <c r="B8" s="43" t="s">
        <v>16</v>
      </c>
      <c r="C8" s="43" t="s">
        <v>17</v>
      </c>
      <c r="D8" s="44" t="s">
        <v>18</v>
      </c>
      <c r="E8" s="47" t="s">
        <v>78</v>
      </c>
      <c r="F8" s="47" t="s">
        <v>76</v>
      </c>
      <c r="G8" s="45" t="s">
        <v>38</v>
      </c>
      <c r="H8" s="45" t="s">
        <v>19</v>
      </c>
      <c r="I8" s="45" t="s">
        <v>20</v>
      </c>
      <c r="J8" s="46" t="s">
        <v>107</v>
      </c>
      <c r="K8" s="46" t="s">
        <v>108</v>
      </c>
      <c r="L8" s="104" t="s">
        <v>77</v>
      </c>
      <c r="M8" s="104" t="s">
        <v>109</v>
      </c>
      <c r="N8" s="45" t="s">
        <v>31</v>
      </c>
      <c r="O8" s="45" t="s">
        <v>21</v>
      </c>
      <c r="P8" s="47" t="s">
        <v>32</v>
      </c>
      <c r="Q8" s="45" t="s">
        <v>79</v>
      </c>
      <c r="R8" s="45" t="s">
        <v>74</v>
      </c>
      <c r="S8" s="45" t="s">
        <v>75</v>
      </c>
      <c r="T8" s="89" t="s">
        <v>80</v>
      </c>
      <c r="U8" s="44" t="s">
        <v>81</v>
      </c>
      <c r="V8" s="44" t="s">
        <v>110</v>
      </c>
      <c r="W8" s="66" t="s">
        <v>22</v>
      </c>
      <c r="X8" s="66" t="s">
        <v>82</v>
      </c>
      <c r="Y8" s="66" t="s">
        <v>83</v>
      </c>
      <c r="Z8" s="66" t="s">
        <v>84</v>
      </c>
      <c r="AA8" s="64" t="s">
        <v>23</v>
      </c>
      <c r="AB8" s="48" t="s">
        <v>24</v>
      </c>
      <c r="AC8" s="67" t="s">
        <v>25</v>
      </c>
      <c r="AD8" s="69" t="s">
        <v>33</v>
      </c>
    </row>
    <row r="9" spans="1:30" ht="26.25" x14ac:dyDescent="0.25">
      <c r="A9" s="53" t="s">
        <v>93</v>
      </c>
      <c r="B9" s="151"/>
      <c r="C9" s="152"/>
      <c r="D9" s="57" t="s">
        <v>102</v>
      </c>
      <c r="E9" s="120">
        <v>44583</v>
      </c>
      <c r="F9" s="76">
        <f t="shared" ref="F9:F24" si="0">E9*1.03</f>
        <v>45920.49</v>
      </c>
      <c r="G9" s="92">
        <f>SUM(H9:J9)</f>
        <v>44583</v>
      </c>
      <c r="H9" s="75">
        <v>0</v>
      </c>
      <c r="I9" s="86">
        <v>0</v>
      </c>
      <c r="J9" s="77">
        <v>44583</v>
      </c>
      <c r="K9" s="80">
        <f>J9*1.03</f>
        <v>45920.49</v>
      </c>
      <c r="L9" s="93">
        <f t="shared" ref="L9:L24" si="1">(H9+I9)/G9</f>
        <v>0</v>
      </c>
      <c r="M9" s="93">
        <f>ROUND((J9/G9),2)</f>
        <v>1</v>
      </c>
      <c r="N9" s="49">
        <f t="shared" ref="N9:N24" si="2">E9/26/80</f>
        <v>21.434134615384615</v>
      </c>
      <c r="O9" s="49">
        <f t="shared" ref="O9:O24" si="3">F9/26/80</f>
        <v>22.077158653846151</v>
      </c>
      <c r="P9" s="50">
        <v>704</v>
      </c>
      <c r="Q9" s="50">
        <v>1384</v>
      </c>
      <c r="R9" s="51">
        <f>N9*P9</f>
        <v>15089.630769230769</v>
      </c>
      <c r="S9" s="51">
        <f>O9*Q9</f>
        <v>30554.787576923074</v>
      </c>
      <c r="T9" s="51">
        <f>SUM(R9:S9)</f>
        <v>45644.418346153841</v>
      </c>
      <c r="U9" s="81">
        <f>ROUND((T9/12),2)</f>
        <v>3803.7</v>
      </c>
      <c r="V9" s="105">
        <f>ROUND((M9*T9),2)</f>
        <v>45644.42</v>
      </c>
      <c r="W9" s="63">
        <f>V9*0.0765</f>
        <v>3491.7981299999997</v>
      </c>
      <c r="X9" s="63">
        <f>V9*0.1128</f>
        <v>5148.690576</v>
      </c>
      <c r="Y9" s="63">
        <f>V9*0.0057</f>
        <v>260.17319400000002</v>
      </c>
      <c r="Z9" s="63">
        <f>V9*0.0075</f>
        <v>342.33314999999999</v>
      </c>
      <c r="AA9" s="52">
        <f>ROUND((5839.05*M9),2)</f>
        <v>5839.05</v>
      </c>
      <c r="AB9" s="51">
        <f>ROUND((37.56*M9),2)</f>
        <v>37.56</v>
      </c>
      <c r="AC9" s="68">
        <f>SUM(W9:AB9)</f>
        <v>15119.60505</v>
      </c>
      <c r="AD9" s="116">
        <f>V9+AC9</f>
        <v>60764.025049999997</v>
      </c>
    </row>
    <row r="10" spans="1:30" ht="42" customHeight="1" x14ac:dyDescent="0.25">
      <c r="A10" s="53" t="s">
        <v>35</v>
      </c>
      <c r="B10" s="151"/>
      <c r="C10" s="152"/>
      <c r="D10" s="57" t="s">
        <v>103</v>
      </c>
      <c r="E10" s="120">
        <v>41280</v>
      </c>
      <c r="F10" s="76">
        <f t="shared" si="0"/>
        <v>42518.400000000001</v>
      </c>
      <c r="G10" s="92">
        <f t="shared" ref="G10:G24" si="4">SUM(H10:J10)</f>
        <v>41280</v>
      </c>
      <c r="H10" s="75">
        <v>2892</v>
      </c>
      <c r="I10" s="75">
        <v>0</v>
      </c>
      <c r="J10" s="77">
        <v>38388</v>
      </c>
      <c r="K10" s="80">
        <f t="shared" ref="K10:K24" si="5">J10*1.03</f>
        <v>39539.64</v>
      </c>
      <c r="L10" s="93">
        <f t="shared" si="1"/>
        <v>7.0058139534883726E-2</v>
      </c>
      <c r="M10" s="93">
        <f t="shared" ref="M10:M22" si="6">ROUND((J10/G10),2)</f>
        <v>0.93</v>
      </c>
      <c r="N10" s="49">
        <f t="shared" si="2"/>
        <v>19.846153846153847</v>
      </c>
      <c r="O10" s="49">
        <f t="shared" si="3"/>
        <v>20.441538461538464</v>
      </c>
      <c r="P10" s="50">
        <v>704</v>
      </c>
      <c r="Q10" s="50">
        <v>1384</v>
      </c>
      <c r="R10" s="51">
        <f t="shared" ref="R10:R24" si="7">N10*P10</f>
        <v>13971.692307692309</v>
      </c>
      <c r="S10" s="51">
        <f t="shared" ref="S10:S24" si="8">O10*Q10</f>
        <v>28291.089230769234</v>
      </c>
      <c r="T10" s="51">
        <f t="shared" ref="T10:T24" si="9">SUM(R10:S10)</f>
        <v>42262.781538461539</v>
      </c>
      <c r="U10" s="81">
        <f t="shared" ref="U10:U24" si="10">ROUND((T10/12),2)</f>
        <v>3521.9</v>
      </c>
      <c r="V10" s="105">
        <f t="shared" ref="V10:V24" si="11">ROUND((M10*T10),2)</f>
        <v>39304.39</v>
      </c>
      <c r="W10" s="63">
        <f t="shared" ref="W10:W24" si="12">V10*0.0765</f>
        <v>3006.7858349999997</v>
      </c>
      <c r="X10" s="63">
        <f t="shared" ref="X10:X24" si="13">V10*0.1128</f>
        <v>4433.5351920000003</v>
      </c>
      <c r="Y10" s="63">
        <f t="shared" ref="Y10:Y24" si="14">V10*0.0057</f>
        <v>224.035023</v>
      </c>
      <c r="Z10" s="63">
        <f t="shared" ref="Z10:Z24" si="15">V10*0.0075</f>
        <v>294.78292499999998</v>
      </c>
      <c r="AA10" s="52">
        <f t="shared" ref="AA10:AA24" si="16">ROUND((5839.05*M10),2)</f>
        <v>5430.32</v>
      </c>
      <c r="AB10" s="51">
        <f t="shared" ref="AB10:AB24" si="17">ROUND((37.56*M10),2)</f>
        <v>34.93</v>
      </c>
      <c r="AC10" s="68">
        <f t="shared" ref="AC10:AC24" si="18">SUM(W10:AB10)</f>
        <v>13424.388975</v>
      </c>
      <c r="AD10" s="116">
        <f t="shared" ref="AD10:AD24" si="19">V10+AC10</f>
        <v>52728.778975000001</v>
      </c>
    </row>
    <row r="11" spans="1:30" ht="42" customHeight="1" x14ac:dyDescent="0.25">
      <c r="A11" s="53" t="s">
        <v>94</v>
      </c>
      <c r="B11" s="151"/>
      <c r="C11" s="152"/>
      <c r="D11" s="58" t="s">
        <v>104</v>
      </c>
      <c r="E11" s="120">
        <v>30062</v>
      </c>
      <c r="F11" s="76">
        <f t="shared" si="0"/>
        <v>30963.86</v>
      </c>
      <c r="G11" s="92">
        <f t="shared" si="4"/>
        <v>30062</v>
      </c>
      <c r="H11" s="75">
        <v>0</v>
      </c>
      <c r="I11" s="86">
        <v>0</v>
      </c>
      <c r="J11" s="77">
        <v>30062</v>
      </c>
      <c r="K11" s="80">
        <f t="shared" si="5"/>
        <v>30963.86</v>
      </c>
      <c r="L11" s="93">
        <f t="shared" si="1"/>
        <v>0</v>
      </c>
      <c r="M11" s="93">
        <f t="shared" si="6"/>
        <v>1</v>
      </c>
      <c r="N11" s="49">
        <f t="shared" si="2"/>
        <v>14.452884615384615</v>
      </c>
      <c r="O11" s="49">
        <f t="shared" si="3"/>
        <v>14.886471153846154</v>
      </c>
      <c r="P11" s="50">
        <v>704</v>
      </c>
      <c r="Q11" s="50">
        <v>1384</v>
      </c>
      <c r="R11" s="51">
        <f t="shared" si="7"/>
        <v>10174.83076923077</v>
      </c>
      <c r="S11" s="51">
        <f t="shared" si="8"/>
        <v>20602.876076923076</v>
      </c>
      <c r="T11" s="51">
        <f t="shared" si="9"/>
        <v>30777.706846153844</v>
      </c>
      <c r="U11" s="81">
        <f t="shared" si="10"/>
        <v>2564.81</v>
      </c>
      <c r="V11" s="105">
        <f t="shared" si="11"/>
        <v>30777.71</v>
      </c>
      <c r="W11" s="63">
        <f t="shared" si="12"/>
        <v>2354.494815</v>
      </c>
      <c r="X11" s="63">
        <f t="shared" si="13"/>
        <v>3471.725688</v>
      </c>
      <c r="Y11" s="63">
        <f t="shared" si="14"/>
        <v>175.43294700000001</v>
      </c>
      <c r="Z11" s="63">
        <f t="shared" si="15"/>
        <v>230.83282499999999</v>
      </c>
      <c r="AA11" s="52">
        <f t="shared" si="16"/>
        <v>5839.05</v>
      </c>
      <c r="AB11" s="51">
        <f t="shared" si="17"/>
        <v>37.56</v>
      </c>
      <c r="AC11" s="68">
        <f t="shared" si="18"/>
        <v>12109.096275000002</v>
      </c>
      <c r="AD11" s="116">
        <f t="shared" si="19"/>
        <v>42886.806275000003</v>
      </c>
    </row>
    <row r="12" spans="1:30" ht="42" customHeight="1" x14ac:dyDescent="0.25">
      <c r="A12" s="53" t="s">
        <v>95</v>
      </c>
      <c r="B12" s="151"/>
      <c r="C12" s="152"/>
      <c r="D12" s="58" t="s">
        <v>104</v>
      </c>
      <c r="E12" s="120">
        <v>30233</v>
      </c>
      <c r="F12" s="76">
        <f t="shared" si="0"/>
        <v>31139.99</v>
      </c>
      <c r="G12" s="92">
        <f t="shared" si="4"/>
        <v>30233</v>
      </c>
      <c r="H12" s="75">
        <v>0</v>
      </c>
      <c r="I12" s="86">
        <v>0</v>
      </c>
      <c r="J12" s="77">
        <v>30233</v>
      </c>
      <c r="K12" s="80">
        <f t="shared" si="5"/>
        <v>31139.99</v>
      </c>
      <c r="L12" s="93">
        <f t="shared" si="1"/>
        <v>0</v>
      </c>
      <c r="M12" s="93">
        <f t="shared" si="6"/>
        <v>1</v>
      </c>
      <c r="N12" s="49">
        <f t="shared" si="2"/>
        <v>14.535096153846155</v>
      </c>
      <c r="O12" s="49">
        <f t="shared" si="3"/>
        <v>14.971149038461538</v>
      </c>
      <c r="P12" s="50">
        <v>704</v>
      </c>
      <c r="Q12" s="50">
        <v>1384</v>
      </c>
      <c r="R12" s="51">
        <f t="shared" si="7"/>
        <v>10232.707692307693</v>
      </c>
      <c r="S12" s="51">
        <f t="shared" si="8"/>
        <v>20720.070269230768</v>
      </c>
      <c r="T12" s="51">
        <f t="shared" si="9"/>
        <v>30952.777961538461</v>
      </c>
      <c r="U12" s="81">
        <f t="shared" si="10"/>
        <v>2579.4</v>
      </c>
      <c r="V12" s="105">
        <f t="shared" si="11"/>
        <v>30952.78</v>
      </c>
      <c r="W12" s="63">
        <f t="shared" si="12"/>
        <v>2367.8876700000001</v>
      </c>
      <c r="X12" s="63">
        <f t="shared" si="13"/>
        <v>3491.4735839999998</v>
      </c>
      <c r="Y12" s="63">
        <f t="shared" si="14"/>
        <v>176.430846</v>
      </c>
      <c r="Z12" s="63">
        <f t="shared" si="15"/>
        <v>232.14585</v>
      </c>
      <c r="AA12" s="52">
        <f t="shared" si="16"/>
        <v>5839.05</v>
      </c>
      <c r="AB12" s="51">
        <f t="shared" si="17"/>
        <v>37.56</v>
      </c>
      <c r="AC12" s="68">
        <f t="shared" si="18"/>
        <v>12144.547949999998</v>
      </c>
      <c r="AD12" s="116">
        <f t="shared" si="19"/>
        <v>43097.327949999999</v>
      </c>
    </row>
    <row r="13" spans="1:30" ht="28.5" customHeight="1" x14ac:dyDescent="0.25">
      <c r="A13" s="53" t="s">
        <v>96</v>
      </c>
      <c r="B13" s="151"/>
      <c r="C13" s="153"/>
      <c r="D13" s="58" t="s">
        <v>104</v>
      </c>
      <c r="E13" s="120">
        <v>30233</v>
      </c>
      <c r="F13" s="76">
        <f t="shared" si="0"/>
        <v>31139.99</v>
      </c>
      <c r="G13" s="92">
        <f t="shared" si="4"/>
        <v>30233</v>
      </c>
      <c r="H13" s="75">
        <v>0</v>
      </c>
      <c r="I13" s="86">
        <v>0</v>
      </c>
      <c r="J13" s="77">
        <v>30233</v>
      </c>
      <c r="K13" s="80">
        <f t="shared" si="5"/>
        <v>31139.99</v>
      </c>
      <c r="L13" s="93">
        <f t="shared" si="1"/>
        <v>0</v>
      </c>
      <c r="M13" s="93">
        <f t="shared" si="6"/>
        <v>1</v>
      </c>
      <c r="N13" s="49">
        <f t="shared" si="2"/>
        <v>14.535096153846155</v>
      </c>
      <c r="O13" s="49">
        <f t="shared" si="3"/>
        <v>14.971149038461538</v>
      </c>
      <c r="P13" s="50">
        <v>704</v>
      </c>
      <c r="Q13" s="50">
        <v>1384</v>
      </c>
      <c r="R13" s="51">
        <f t="shared" si="7"/>
        <v>10232.707692307693</v>
      </c>
      <c r="S13" s="51">
        <f t="shared" si="8"/>
        <v>20720.070269230768</v>
      </c>
      <c r="T13" s="51">
        <f t="shared" si="9"/>
        <v>30952.777961538461</v>
      </c>
      <c r="U13" s="81">
        <f t="shared" si="10"/>
        <v>2579.4</v>
      </c>
      <c r="V13" s="105">
        <f t="shared" si="11"/>
        <v>30952.78</v>
      </c>
      <c r="W13" s="63">
        <f t="shared" si="12"/>
        <v>2367.8876700000001</v>
      </c>
      <c r="X13" s="63">
        <f t="shared" si="13"/>
        <v>3491.4735839999998</v>
      </c>
      <c r="Y13" s="63">
        <f t="shared" si="14"/>
        <v>176.430846</v>
      </c>
      <c r="Z13" s="63">
        <f t="shared" si="15"/>
        <v>232.14585</v>
      </c>
      <c r="AA13" s="52">
        <f t="shared" si="16"/>
        <v>5839.05</v>
      </c>
      <c r="AB13" s="51">
        <f t="shared" si="17"/>
        <v>37.56</v>
      </c>
      <c r="AC13" s="68">
        <f t="shared" si="18"/>
        <v>12144.547949999998</v>
      </c>
      <c r="AD13" s="116">
        <f t="shared" si="19"/>
        <v>43097.327949999999</v>
      </c>
    </row>
    <row r="14" spans="1:30" ht="45" customHeight="1" x14ac:dyDescent="0.25">
      <c r="A14" s="53" t="s">
        <v>26</v>
      </c>
      <c r="B14" s="151"/>
      <c r="C14" s="152"/>
      <c r="D14" s="58" t="s">
        <v>105</v>
      </c>
      <c r="E14" s="120">
        <v>44795</v>
      </c>
      <c r="F14" s="76">
        <f t="shared" si="0"/>
        <v>46138.85</v>
      </c>
      <c r="G14" s="92">
        <f t="shared" si="4"/>
        <v>44795</v>
      </c>
      <c r="H14" s="75">
        <v>1454</v>
      </c>
      <c r="I14" s="86">
        <v>14279</v>
      </c>
      <c r="J14" s="77">
        <v>29062</v>
      </c>
      <c r="K14" s="80">
        <f t="shared" si="5"/>
        <v>29933.86</v>
      </c>
      <c r="L14" s="93">
        <f t="shared" si="1"/>
        <v>0.35122223462440005</v>
      </c>
      <c r="M14" s="93">
        <f t="shared" si="6"/>
        <v>0.65</v>
      </c>
      <c r="N14" s="49">
        <f t="shared" si="2"/>
        <v>21.536057692307693</v>
      </c>
      <c r="O14" s="49">
        <f t="shared" si="3"/>
        <v>22.182139423076922</v>
      </c>
      <c r="P14" s="50">
        <v>704</v>
      </c>
      <c r="Q14" s="50">
        <v>1384</v>
      </c>
      <c r="R14" s="51">
        <f t="shared" si="7"/>
        <v>15161.384615384617</v>
      </c>
      <c r="S14" s="51">
        <f t="shared" si="8"/>
        <v>30700.080961538461</v>
      </c>
      <c r="T14" s="51">
        <f t="shared" si="9"/>
        <v>45861.465576923074</v>
      </c>
      <c r="U14" s="81">
        <f t="shared" si="10"/>
        <v>3821.79</v>
      </c>
      <c r="V14" s="105">
        <f t="shared" si="11"/>
        <v>29809.95</v>
      </c>
      <c r="W14" s="63">
        <f t="shared" si="12"/>
        <v>2280.4611749999999</v>
      </c>
      <c r="X14" s="63">
        <f t="shared" si="13"/>
        <v>3362.5623599999999</v>
      </c>
      <c r="Y14" s="63">
        <f t="shared" si="14"/>
        <v>169.91671500000001</v>
      </c>
      <c r="Z14" s="63">
        <f t="shared" si="15"/>
        <v>223.574625</v>
      </c>
      <c r="AA14" s="52">
        <f t="shared" si="16"/>
        <v>3795.38</v>
      </c>
      <c r="AB14" s="51">
        <f t="shared" si="17"/>
        <v>24.41</v>
      </c>
      <c r="AC14" s="68">
        <f t="shared" si="18"/>
        <v>9856.3048750000016</v>
      </c>
      <c r="AD14" s="116">
        <f t="shared" si="19"/>
        <v>39666.254874999999</v>
      </c>
    </row>
    <row r="15" spans="1:30" ht="40.5" customHeight="1" x14ac:dyDescent="0.25">
      <c r="A15" s="53" t="s">
        <v>97</v>
      </c>
      <c r="B15" s="151"/>
      <c r="C15" s="153"/>
      <c r="D15" s="58" t="s">
        <v>105</v>
      </c>
      <c r="E15" s="120">
        <v>41280</v>
      </c>
      <c r="F15" s="76">
        <f t="shared" si="0"/>
        <v>42518.400000000001</v>
      </c>
      <c r="G15" s="92">
        <f t="shared" si="4"/>
        <v>41280</v>
      </c>
      <c r="H15" s="75">
        <v>1454</v>
      </c>
      <c r="I15" s="86">
        <v>10764</v>
      </c>
      <c r="J15" s="77">
        <v>29062</v>
      </c>
      <c r="K15" s="80">
        <f t="shared" si="5"/>
        <v>29933.86</v>
      </c>
      <c r="L15" s="93">
        <f t="shared" si="1"/>
        <v>0.29597868217054263</v>
      </c>
      <c r="M15" s="93">
        <f t="shared" si="6"/>
        <v>0.7</v>
      </c>
      <c r="N15" s="49">
        <f t="shared" si="2"/>
        <v>19.846153846153847</v>
      </c>
      <c r="O15" s="49">
        <f t="shared" si="3"/>
        <v>20.441538461538464</v>
      </c>
      <c r="P15" s="50">
        <v>704</v>
      </c>
      <c r="Q15" s="50">
        <v>1384</v>
      </c>
      <c r="R15" s="51">
        <f t="shared" si="7"/>
        <v>13971.692307692309</v>
      </c>
      <c r="S15" s="51">
        <f t="shared" si="8"/>
        <v>28291.089230769234</v>
      </c>
      <c r="T15" s="51">
        <f t="shared" si="9"/>
        <v>42262.781538461539</v>
      </c>
      <c r="U15" s="81">
        <f t="shared" si="10"/>
        <v>3521.9</v>
      </c>
      <c r="V15" s="105">
        <f t="shared" si="11"/>
        <v>29583.95</v>
      </c>
      <c r="W15" s="63">
        <f t="shared" si="12"/>
        <v>2263.1721750000002</v>
      </c>
      <c r="X15" s="63">
        <f t="shared" si="13"/>
        <v>3337.0695599999999</v>
      </c>
      <c r="Y15" s="63">
        <f t="shared" si="14"/>
        <v>168.62851500000002</v>
      </c>
      <c r="Z15" s="63">
        <f t="shared" si="15"/>
        <v>221.879625</v>
      </c>
      <c r="AA15" s="52">
        <f t="shared" si="16"/>
        <v>4087.34</v>
      </c>
      <c r="AB15" s="51">
        <f t="shared" si="17"/>
        <v>26.29</v>
      </c>
      <c r="AC15" s="68">
        <f t="shared" si="18"/>
        <v>10104.379875000001</v>
      </c>
      <c r="AD15" s="116">
        <f t="shared" si="19"/>
        <v>39688.329875000003</v>
      </c>
    </row>
    <row r="16" spans="1:30" ht="40.5" customHeight="1" x14ac:dyDescent="0.25">
      <c r="A16" s="53" t="s">
        <v>27</v>
      </c>
      <c r="B16" s="151"/>
      <c r="C16" s="152"/>
      <c r="D16" s="58" t="s">
        <v>105</v>
      </c>
      <c r="E16" s="120">
        <v>44795</v>
      </c>
      <c r="F16" s="76">
        <f t="shared" si="0"/>
        <v>46138.85</v>
      </c>
      <c r="G16" s="92">
        <f t="shared" si="4"/>
        <v>44795</v>
      </c>
      <c r="H16" s="75">
        <v>1454</v>
      </c>
      <c r="I16" s="86">
        <v>14279</v>
      </c>
      <c r="J16" s="77">
        <v>29062</v>
      </c>
      <c r="K16" s="80">
        <f t="shared" si="5"/>
        <v>29933.86</v>
      </c>
      <c r="L16" s="93">
        <f t="shared" si="1"/>
        <v>0.35122223462440005</v>
      </c>
      <c r="M16" s="93">
        <f t="shared" si="6"/>
        <v>0.65</v>
      </c>
      <c r="N16" s="49">
        <f t="shared" si="2"/>
        <v>21.536057692307693</v>
      </c>
      <c r="O16" s="49">
        <f t="shared" si="3"/>
        <v>22.182139423076922</v>
      </c>
      <c r="P16" s="50">
        <v>704</v>
      </c>
      <c r="Q16" s="50">
        <v>1384</v>
      </c>
      <c r="R16" s="51">
        <f t="shared" si="7"/>
        <v>15161.384615384617</v>
      </c>
      <c r="S16" s="51">
        <f t="shared" si="8"/>
        <v>30700.080961538461</v>
      </c>
      <c r="T16" s="51">
        <f t="shared" si="9"/>
        <v>45861.465576923074</v>
      </c>
      <c r="U16" s="81">
        <f t="shared" si="10"/>
        <v>3821.79</v>
      </c>
      <c r="V16" s="105">
        <f t="shared" si="11"/>
        <v>29809.95</v>
      </c>
      <c r="W16" s="63">
        <f t="shared" si="12"/>
        <v>2280.4611749999999</v>
      </c>
      <c r="X16" s="63">
        <f t="shared" si="13"/>
        <v>3362.5623599999999</v>
      </c>
      <c r="Y16" s="63">
        <f t="shared" si="14"/>
        <v>169.91671500000001</v>
      </c>
      <c r="Z16" s="63">
        <f t="shared" si="15"/>
        <v>223.574625</v>
      </c>
      <c r="AA16" s="52">
        <f t="shared" si="16"/>
        <v>3795.38</v>
      </c>
      <c r="AB16" s="51">
        <f t="shared" si="17"/>
        <v>24.41</v>
      </c>
      <c r="AC16" s="68">
        <f t="shared" si="18"/>
        <v>9856.3048750000016</v>
      </c>
      <c r="AD16" s="116">
        <f t="shared" si="19"/>
        <v>39666.254874999999</v>
      </c>
    </row>
    <row r="17" spans="1:30" ht="30.75" customHeight="1" x14ac:dyDescent="0.25">
      <c r="A17" s="53" t="s">
        <v>28</v>
      </c>
      <c r="B17" s="151"/>
      <c r="C17" s="152"/>
      <c r="D17" s="58" t="s">
        <v>106</v>
      </c>
      <c r="E17" s="120">
        <v>30062</v>
      </c>
      <c r="F17" s="76">
        <f t="shared" si="0"/>
        <v>30963.86</v>
      </c>
      <c r="G17" s="92">
        <f t="shared" si="4"/>
        <v>30062</v>
      </c>
      <c r="H17" s="75">
        <v>0</v>
      </c>
      <c r="I17" s="86">
        <v>1912</v>
      </c>
      <c r="J17" s="77">
        <v>28150</v>
      </c>
      <c r="K17" s="80">
        <f t="shared" si="5"/>
        <v>28994.5</v>
      </c>
      <c r="L17" s="93">
        <f t="shared" si="1"/>
        <v>6.3601889428514399E-2</v>
      </c>
      <c r="M17" s="93">
        <f t="shared" si="6"/>
        <v>0.94</v>
      </c>
      <c r="N17" s="49">
        <f t="shared" si="2"/>
        <v>14.452884615384615</v>
      </c>
      <c r="O17" s="49">
        <f t="shared" si="3"/>
        <v>14.886471153846154</v>
      </c>
      <c r="P17" s="50">
        <v>704</v>
      </c>
      <c r="Q17" s="50">
        <v>1384</v>
      </c>
      <c r="R17" s="51">
        <f t="shared" si="7"/>
        <v>10174.83076923077</v>
      </c>
      <c r="S17" s="51">
        <f t="shared" si="8"/>
        <v>20602.876076923076</v>
      </c>
      <c r="T17" s="51">
        <f t="shared" si="9"/>
        <v>30777.706846153844</v>
      </c>
      <c r="U17" s="81">
        <f t="shared" si="10"/>
        <v>2564.81</v>
      </c>
      <c r="V17" s="105">
        <f t="shared" si="11"/>
        <v>28931.040000000001</v>
      </c>
      <c r="W17" s="63">
        <f t="shared" si="12"/>
        <v>2213.2245600000001</v>
      </c>
      <c r="X17" s="63">
        <f t="shared" si="13"/>
        <v>3263.4213119999999</v>
      </c>
      <c r="Y17" s="63">
        <f t="shared" si="14"/>
        <v>164.90692800000002</v>
      </c>
      <c r="Z17" s="63">
        <f t="shared" si="15"/>
        <v>216.9828</v>
      </c>
      <c r="AA17" s="52">
        <f t="shared" si="16"/>
        <v>5488.71</v>
      </c>
      <c r="AB17" s="51">
        <f t="shared" si="17"/>
        <v>35.31</v>
      </c>
      <c r="AC17" s="68">
        <f t="shared" si="18"/>
        <v>11382.5556</v>
      </c>
      <c r="AD17" s="116">
        <f t="shared" si="19"/>
        <v>40313.595600000001</v>
      </c>
    </row>
    <row r="18" spans="1:30" ht="26.25" x14ac:dyDescent="0.25">
      <c r="A18" s="53" t="s">
        <v>29</v>
      </c>
      <c r="B18" s="151"/>
      <c r="C18" s="152"/>
      <c r="D18" s="58" t="s">
        <v>106</v>
      </c>
      <c r="E18" s="120">
        <v>30061</v>
      </c>
      <c r="F18" s="76">
        <f t="shared" si="0"/>
        <v>30962.83</v>
      </c>
      <c r="G18" s="92">
        <f t="shared" si="4"/>
        <v>30061</v>
      </c>
      <c r="H18" s="75">
        <v>0</v>
      </c>
      <c r="I18" s="86">
        <v>1936</v>
      </c>
      <c r="J18" s="77">
        <v>28125</v>
      </c>
      <c r="K18" s="80">
        <f t="shared" si="5"/>
        <v>28968.75</v>
      </c>
      <c r="L18" s="93">
        <f t="shared" si="1"/>
        <v>6.4402381823625302E-2</v>
      </c>
      <c r="M18" s="93">
        <f t="shared" si="6"/>
        <v>0.94</v>
      </c>
      <c r="N18" s="49">
        <f t="shared" si="2"/>
        <v>14.452403846153846</v>
      </c>
      <c r="O18" s="49">
        <f t="shared" si="3"/>
        <v>14.885975961538463</v>
      </c>
      <c r="P18" s="50">
        <v>704</v>
      </c>
      <c r="Q18" s="50">
        <v>1384</v>
      </c>
      <c r="R18" s="51">
        <f t="shared" si="7"/>
        <v>10174.492307692308</v>
      </c>
      <c r="S18" s="51">
        <f t="shared" si="8"/>
        <v>20602.190730769235</v>
      </c>
      <c r="T18" s="51">
        <f t="shared" si="9"/>
        <v>30776.683038461542</v>
      </c>
      <c r="U18" s="81">
        <f t="shared" si="10"/>
        <v>2564.7199999999998</v>
      </c>
      <c r="V18" s="105">
        <f t="shared" si="11"/>
        <v>28930.080000000002</v>
      </c>
      <c r="W18" s="63">
        <f t="shared" si="12"/>
        <v>2213.15112</v>
      </c>
      <c r="X18" s="63">
        <f t="shared" si="13"/>
        <v>3263.313024</v>
      </c>
      <c r="Y18" s="63">
        <f t="shared" si="14"/>
        <v>164.90145600000002</v>
      </c>
      <c r="Z18" s="63">
        <f t="shared" si="15"/>
        <v>216.97560000000001</v>
      </c>
      <c r="AA18" s="52">
        <f t="shared" si="16"/>
        <v>5488.71</v>
      </c>
      <c r="AB18" s="51">
        <f t="shared" si="17"/>
        <v>35.31</v>
      </c>
      <c r="AC18" s="68">
        <f t="shared" si="18"/>
        <v>11382.361199999998</v>
      </c>
      <c r="AD18" s="116">
        <f t="shared" si="19"/>
        <v>40312.441200000001</v>
      </c>
    </row>
    <row r="19" spans="1:30" ht="30" customHeight="1" x14ac:dyDescent="0.25">
      <c r="A19" s="53" t="s">
        <v>36</v>
      </c>
      <c r="B19" s="151"/>
      <c r="C19" s="154"/>
      <c r="D19" s="57" t="s">
        <v>106</v>
      </c>
      <c r="E19" s="120">
        <v>28094</v>
      </c>
      <c r="F19" s="76">
        <f t="shared" si="0"/>
        <v>28936.82</v>
      </c>
      <c r="G19" s="92">
        <f t="shared" si="4"/>
        <v>28094</v>
      </c>
      <c r="H19" s="75">
        <v>1057</v>
      </c>
      <c r="I19" s="86">
        <v>730</v>
      </c>
      <c r="J19" s="77">
        <v>26307</v>
      </c>
      <c r="K19" s="80">
        <f t="shared" si="5"/>
        <v>27096.21</v>
      </c>
      <c r="L19" s="93">
        <f t="shared" si="1"/>
        <v>6.3607887805225319E-2</v>
      </c>
      <c r="M19" s="93">
        <f t="shared" si="6"/>
        <v>0.94</v>
      </c>
      <c r="N19" s="49">
        <f t="shared" si="2"/>
        <v>13.506730769230767</v>
      </c>
      <c r="O19" s="49">
        <f t="shared" si="3"/>
        <v>13.911932692307692</v>
      </c>
      <c r="P19" s="50">
        <v>704</v>
      </c>
      <c r="Q19" s="50">
        <v>1384</v>
      </c>
      <c r="R19" s="51">
        <f t="shared" si="7"/>
        <v>9508.7384615384599</v>
      </c>
      <c r="S19" s="51">
        <f t="shared" si="8"/>
        <v>19254.114846153847</v>
      </c>
      <c r="T19" s="51">
        <f t="shared" si="9"/>
        <v>28762.853307692305</v>
      </c>
      <c r="U19" s="81">
        <f t="shared" si="10"/>
        <v>2396.9</v>
      </c>
      <c r="V19" s="105">
        <f t="shared" si="11"/>
        <v>27037.08</v>
      </c>
      <c r="W19" s="63">
        <f t="shared" si="12"/>
        <v>2068.33662</v>
      </c>
      <c r="X19" s="63">
        <f t="shared" si="13"/>
        <v>3049.7826239999999</v>
      </c>
      <c r="Y19" s="63">
        <f t="shared" si="14"/>
        <v>154.11135600000003</v>
      </c>
      <c r="Z19" s="63">
        <f t="shared" si="15"/>
        <v>202.77809999999999</v>
      </c>
      <c r="AA19" s="52">
        <f t="shared" si="16"/>
        <v>5488.71</v>
      </c>
      <c r="AB19" s="51">
        <f t="shared" si="17"/>
        <v>35.31</v>
      </c>
      <c r="AC19" s="68">
        <f t="shared" si="18"/>
        <v>10999.028700000001</v>
      </c>
      <c r="AD19" s="116">
        <f t="shared" si="19"/>
        <v>38036.108700000004</v>
      </c>
    </row>
    <row r="20" spans="1:30" ht="30" customHeight="1" x14ac:dyDescent="0.25">
      <c r="A20" s="53" t="s">
        <v>90</v>
      </c>
      <c r="B20" s="151"/>
      <c r="C20" s="154"/>
      <c r="D20" s="57" t="s">
        <v>106</v>
      </c>
      <c r="E20" s="120">
        <v>30062</v>
      </c>
      <c r="F20" s="76">
        <f t="shared" si="0"/>
        <v>30963.86</v>
      </c>
      <c r="G20" s="92">
        <f t="shared" si="4"/>
        <v>30062</v>
      </c>
      <c r="H20" s="75">
        <v>1132</v>
      </c>
      <c r="I20" s="86">
        <v>780</v>
      </c>
      <c r="J20" s="77">
        <v>28150</v>
      </c>
      <c r="K20" s="80">
        <f t="shared" si="5"/>
        <v>28994.5</v>
      </c>
      <c r="L20" s="93">
        <f t="shared" si="1"/>
        <v>6.3601889428514399E-2</v>
      </c>
      <c r="M20" s="93">
        <f t="shared" si="6"/>
        <v>0.94</v>
      </c>
      <c r="N20" s="49">
        <f t="shared" si="2"/>
        <v>14.452884615384615</v>
      </c>
      <c r="O20" s="49">
        <f t="shared" si="3"/>
        <v>14.886471153846154</v>
      </c>
      <c r="P20" s="50">
        <v>704</v>
      </c>
      <c r="Q20" s="50">
        <v>1384</v>
      </c>
      <c r="R20" s="51">
        <f t="shared" si="7"/>
        <v>10174.83076923077</v>
      </c>
      <c r="S20" s="51">
        <f t="shared" si="8"/>
        <v>20602.876076923076</v>
      </c>
      <c r="T20" s="51">
        <f t="shared" si="9"/>
        <v>30777.706846153844</v>
      </c>
      <c r="U20" s="81">
        <f t="shared" si="10"/>
        <v>2564.81</v>
      </c>
      <c r="V20" s="105">
        <f t="shared" si="11"/>
        <v>28931.040000000001</v>
      </c>
      <c r="W20" s="63">
        <f t="shared" si="12"/>
        <v>2213.2245600000001</v>
      </c>
      <c r="X20" s="63">
        <f t="shared" si="13"/>
        <v>3263.4213119999999</v>
      </c>
      <c r="Y20" s="63">
        <f t="shared" si="14"/>
        <v>164.90692800000002</v>
      </c>
      <c r="Z20" s="63">
        <f t="shared" si="15"/>
        <v>216.9828</v>
      </c>
      <c r="AA20" s="52">
        <f t="shared" si="16"/>
        <v>5488.71</v>
      </c>
      <c r="AB20" s="51">
        <f t="shared" si="17"/>
        <v>35.31</v>
      </c>
      <c r="AC20" s="68">
        <f t="shared" si="18"/>
        <v>11382.5556</v>
      </c>
      <c r="AD20" s="116">
        <f t="shared" si="19"/>
        <v>40313.595600000001</v>
      </c>
    </row>
    <row r="21" spans="1:30" ht="42" customHeight="1" x14ac:dyDescent="0.25">
      <c r="A21" s="53" t="s">
        <v>98</v>
      </c>
      <c r="B21" s="151"/>
      <c r="C21" s="154"/>
      <c r="D21" s="57" t="s">
        <v>105</v>
      </c>
      <c r="E21" s="120">
        <v>44796</v>
      </c>
      <c r="F21" s="76">
        <f t="shared" si="0"/>
        <v>46139.880000000005</v>
      </c>
      <c r="G21" s="92">
        <f t="shared" si="4"/>
        <v>44796</v>
      </c>
      <c r="H21" s="75">
        <v>0</v>
      </c>
      <c r="I21" s="86">
        <v>0</v>
      </c>
      <c r="J21" s="77">
        <v>44796</v>
      </c>
      <c r="K21" s="80">
        <f t="shared" si="5"/>
        <v>46139.880000000005</v>
      </c>
      <c r="L21" s="93">
        <f t="shared" si="1"/>
        <v>0</v>
      </c>
      <c r="M21" s="93">
        <f t="shared" si="6"/>
        <v>1</v>
      </c>
      <c r="N21" s="49">
        <f t="shared" si="2"/>
        <v>21.536538461538463</v>
      </c>
      <c r="O21" s="49">
        <f t="shared" si="3"/>
        <v>22.182634615384618</v>
      </c>
      <c r="P21" s="50">
        <v>704</v>
      </c>
      <c r="Q21" s="50">
        <v>1384</v>
      </c>
      <c r="R21" s="51">
        <f t="shared" si="7"/>
        <v>15161.723076923077</v>
      </c>
      <c r="S21" s="51">
        <f t="shared" si="8"/>
        <v>30700.766307692313</v>
      </c>
      <c r="T21" s="51">
        <f t="shared" si="9"/>
        <v>45862.489384615386</v>
      </c>
      <c r="U21" s="81">
        <f t="shared" si="10"/>
        <v>3821.87</v>
      </c>
      <c r="V21" s="105">
        <f t="shared" si="11"/>
        <v>45862.49</v>
      </c>
      <c r="W21" s="63">
        <f t="shared" si="12"/>
        <v>3508.4804849999996</v>
      </c>
      <c r="X21" s="63">
        <f t="shared" si="13"/>
        <v>5173.2888720000001</v>
      </c>
      <c r="Y21" s="63">
        <f t="shared" si="14"/>
        <v>261.41619300000002</v>
      </c>
      <c r="Z21" s="63">
        <f t="shared" si="15"/>
        <v>343.96867499999996</v>
      </c>
      <c r="AA21" s="52">
        <f t="shared" si="16"/>
        <v>5839.05</v>
      </c>
      <c r="AB21" s="51">
        <f t="shared" si="17"/>
        <v>37.56</v>
      </c>
      <c r="AC21" s="68">
        <f t="shared" si="18"/>
        <v>15163.764224999997</v>
      </c>
      <c r="AD21" s="116">
        <f t="shared" si="19"/>
        <v>61026.254224999997</v>
      </c>
    </row>
    <row r="22" spans="1:30" ht="30" customHeight="1" x14ac:dyDescent="0.25">
      <c r="A22" s="53" t="s">
        <v>99</v>
      </c>
      <c r="B22" s="151"/>
      <c r="C22" s="154"/>
      <c r="D22" s="57" t="s">
        <v>104</v>
      </c>
      <c r="E22" s="120">
        <v>30233</v>
      </c>
      <c r="F22" s="76">
        <f t="shared" si="0"/>
        <v>31139.99</v>
      </c>
      <c r="G22" s="92">
        <f t="shared" si="4"/>
        <v>30233</v>
      </c>
      <c r="H22" s="75">
        <v>0</v>
      </c>
      <c r="I22" s="86">
        <v>0</v>
      </c>
      <c r="J22" s="77">
        <v>30233</v>
      </c>
      <c r="K22" s="80">
        <f t="shared" si="5"/>
        <v>31139.99</v>
      </c>
      <c r="L22" s="93">
        <f t="shared" si="1"/>
        <v>0</v>
      </c>
      <c r="M22" s="93">
        <f t="shared" si="6"/>
        <v>1</v>
      </c>
      <c r="N22" s="49">
        <f t="shared" si="2"/>
        <v>14.535096153846155</v>
      </c>
      <c r="O22" s="49">
        <f t="shared" si="3"/>
        <v>14.971149038461538</v>
      </c>
      <c r="P22" s="50">
        <v>704</v>
      </c>
      <c r="Q22" s="50">
        <v>1384</v>
      </c>
      <c r="R22" s="51">
        <f t="shared" si="7"/>
        <v>10232.707692307693</v>
      </c>
      <c r="S22" s="51">
        <f t="shared" si="8"/>
        <v>20720.070269230768</v>
      </c>
      <c r="T22" s="51">
        <f t="shared" si="9"/>
        <v>30952.777961538461</v>
      </c>
      <c r="U22" s="81">
        <f t="shared" si="10"/>
        <v>2579.4</v>
      </c>
      <c r="V22" s="105">
        <f t="shared" si="11"/>
        <v>30952.78</v>
      </c>
      <c r="W22" s="63">
        <f t="shared" si="12"/>
        <v>2367.8876700000001</v>
      </c>
      <c r="X22" s="63">
        <f t="shared" si="13"/>
        <v>3491.4735839999998</v>
      </c>
      <c r="Y22" s="63">
        <f t="shared" si="14"/>
        <v>176.430846</v>
      </c>
      <c r="Z22" s="63">
        <f t="shared" si="15"/>
        <v>232.14585</v>
      </c>
      <c r="AA22" s="52">
        <f t="shared" si="16"/>
        <v>5839.05</v>
      </c>
      <c r="AB22" s="51">
        <f t="shared" si="17"/>
        <v>37.56</v>
      </c>
      <c r="AC22" s="68">
        <f t="shared" si="18"/>
        <v>12144.547949999998</v>
      </c>
      <c r="AD22" s="116">
        <f t="shared" si="19"/>
        <v>43097.327949999999</v>
      </c>
    </row>
    <row r="23" spans="1:30" ht="30" customHeight="1" x14ac:dyDescent="0.25">
      <c r="A23" s="53" t="s">
        <v>100</v>
      </c>
      <c r="B23" s="151"/>
      <c r="C23" s="154"/>
      <c r="D23" s="57" t="s">
        <v>106</v>
      </c>
      <c r="E23" s="120">
        <v>30062</v>
      </c>
      <c r="F23" s="76">
        <f t="shared" si="0"/>
        <v>30963.86</v>
      </c>
      <c r="G23" s="92">
        <f t="shared" si="4"/>
        <v>30062</v>
      </c>
      <c r="H23" s="75">
        <v>0</v>
      </c>
      <c r="I23" s="86">
        <v>0</v>
      </c>
      <c r="J23" s="77">
        <v>30062</v>
      </c>
      <c r="K23" s="80">
        <f t="shared" si="5"/>
        <v>30963.86</v>
      </c>
      <c r="L23" s="93">
        <f t="shared" si="1"/>
        <v>0</v>
      </c>
      <c r="M23" s="77">
        <v>0.11</v>
      </c>
      <c r="N23" s="49">
        <f t="shared" si="2"/>
        <v>14.452884615384615</v>
      </c>
      <c r="O23" s="49">
        <f t="shared" si="3"/>
        <v>14.886471153846154</v>
      </c>
      <c r="P23" s="50">
        <v>704</v>
      </c>
      <c r="Q23" s="50">
        <v>1384</v>
      </c>
      <c r="R23" s="51">
        <f t="shared" si="7"/>
        <v>10174.83076923077</v>
      </c>
      <c r="S23" s="51">
        <f t="shared" si="8"/>
        <v>20602.876076923076</v>
      </c>
      <c r="T23" s="51">
        <f t="shared" si="9"/>
        <v>30777.706846153844</v>
      </c>
      <c r="U23" s="81">
        <f t="shared" si="10"/>
        <v>2564.81</v>
      </c>
      <c r="V23" s="105">
        <f t="shared" si="11"/>
        <v>3385.55</v>
      </c>
      <c r="W23" s="63">
        <f t="shared" si="12"/>
        <v>258.994575</v>
      </c>
      <c r="X23" s="63">
        <f t="shared" si="13"/>
        <v>381.89004</v>
      </c>
      <c r="Y23" s="63">
        <f t="shared" si="14"/>
        <v>19.297635000000003</v>
      </c>
      <c r="Z23" s="63">
        <f t="shared" si="15"/>
        <v>25.391625000000001</v>
      </c>
      <c r="AA23" s="52">
        <f t="shared" si="16"/>
        <v>642.29999999999995</v>
      </c>
      <c r="AB23" s="51">
        <f t="shared" si="17"/>
        <v>4.13</v>
      </c>
      <c r="AC23" s="68">
        <f t="shared" si="18"/>
        <v>1332.0038749999999</v>
      </c>
      <c r="AD23" s="116">
        <f t="shared" si="19"/>
        <v>4717.5538749999996</v>
      </c>
    </row>
    <row r="24" spans="1:30" ht="41.25" customHeight="1" x14ac:dyDescent="0.25">
      <c r="A24" s="53" t="s">
        <v>101</v>
      </c>
      <c r="B24" s="151"/>
      <c r="C24" s="119"/>
      <c r="D24" s="119" t="s">
        <v>105</v>
      </c>
      <c r="E24" s="120">
        <v>41280</v>
      </c>
      <c r="F24" s="76">
        <f t="shared" si="0"/>
        <v>42518.400000000001</v>
      </c>
      <c r="G24" s="92">
        <f t="shared" si="4"/>
        <v>41280</v>
      </c>
      <c r="H24" s="75">
        <v>0</v>
      </c>
      <c r="I24" s="86">
        <v>0</v>
      </c>
      <c r="J24" s="77">
        <v>41280</v>
      </c>
      <c r="K24" s="80">
        <f t="shared" si="5"/>
        <v>42518.400000000001</v>
      </c>
      <c r="L24" s="93">
        <f t="shared" si="1"/>
        <v>0</v>
      </c>
      <c r="M24" s="77">
        <v>0.35</v>
      </c>
      <c r="N24" s="49">
        <f t="shared" si="2"/>
        <v>19.846153846153847</v>
      </c>
      <c r="O24" s="49">
        <f t="shared" si="3"/>
        <v>20.441538461538464</v>
      </c>
      <c r="P24" s="50">
        <v>704</v>
      </c>
      <c r="Q24" s="50">
        <v>1384</v>
      </c>
      <c r="R24" s="51">
        <f t="shared" si="7"/>
        <v>13971.692307692309</v>
      </c>
      <c r="S24" s="51">
        <f t="shared" si="8"/>
        <v>28291.089230769234</v>
      </c>
      <c r="T24" s="51">
        <f t="shared" si="9"/>
        <v>42262.781538461539</v>
      </c>
      <c r="U24" s="81">
        <f t="shared" si="10"/>
        <v>3521.9</v>
      </c>
      <c r="V24" s="105">
        <f t="shared" si="11"/>
        <v>14791.97</v>
      </c>
      <c r="W24" s="63">
        <f t="shared" si="12"/>
        <v>1131.585705</v>
      </c>
      <c r="X24" s="63">
        <f t="shared" si="13"/>
        <v>1668.5342159999998</v>
      </c>
      <c r="Y24" s="63">
        <f t="shared" si="14"/>
        <v>84.314228999999997</v>
      </c>
      <c r="Z24" s="63">
        <f t="shared" si="15"/>
        <v>110.939775</v>
      </c>
      <c r="AA24" s="52">
        <f t="shared" si="16"/>
        <v>2043.67</v>
      </c>
      <c r="AB24" s="51">
        <f t="shared" si="17"/>
        <v>13.15</v>
      </c>
      <c r="AC24" s="68">
        <f t="shared" si="18"/>
        <v>5052.1939249999996</v>
      </c>
      <c r="AD24" s="116">
        <f t="shared" si="19"/>
        <v>19844.163925000001</v>
      </c>
    </row>
    <row r="25" spans="1:30" ht="21" customHeight="1" x14ac:dyDescent="0.25">
      <c r="A25" s="55"/>
      <c r="B25" s="55"/>
      <c r="C25" s="55"/>
      <c r="D25" s="59"/>
      <c r="E25" s="84">
        <f t="shared" ref="E25:K25" si="20">SUM(E9:E24)</f>
        <v>571911</v>
      </c>
      <c r="F25" s="84">
        <f t="shared" si="20"/>
        <v>589068.32999999996</v>
      </c>
      <c r="G25" s="84">
        <f t="shared" si="20"/>
        <v>571911</v>
      </c>
      <c r="H25" s="84">
        <f t="shared" si="20"/>
        <v>9443</v>
      </c>
      <c r="I25" s="84">
        <f t="shared" si="20"/>
        <v>44680</v>
      </c>
      <c r="J25" s="84">
        <f t="shared" si="20"/>
        <v>517788</v>
      </c>
      <c r="K25" s="84">
        <f t="shared" si="20"/>
        <v>533321.64</v>
      </c>
      <c r="L25" s="84"/>
      <c r="M25" s="84"/>
      <c r="N25" s="54"/>
      <c r="O25" s="72"/>
      <c r="P25" s="56"/>
      <c r="Q25" s="56"/>
      <c r="R25" s="78">
        <f>SUM(R9:R24)</f>
        <v>193569.87692307692</v>
      </c>
      <c r="S25" s="78">
        <f t="shared" ref="S25:AD25" si="21">SUM(S9:S24)</f>
        <v>391957.00419230777</v>
      </c>
      <c r="T25" s="78">
        <f t="shared" si="21"/>
        <v>585526.88111538452</v>
      </c>
      <c r="U25" s="85">
        <f t="shared" si="21"/>
        <v>48793.91</v>
      </c>
      <c r="V25" s="106">
        <f t="shared" si="21"/>
        <v>475657.9599999999</v>
      </c>
      <c r="W25" s="85">
        <f t="shared" si="21"/>
        <v>36387.83393999999</v>
      </c>
      <c r="X25" s="85">
        <f t="shared" si="21"/>
        <v>53654.217887999999</v>
      </c>
      <c r="Y25" s="85">
        <f t="shared" si="21"/>
        <v>2711.2503720000004</v>
      </c>
      <c r="Z25" s="85">
        <f t="shared" si="21"/>
        <v>3567.4346999999998</v>
      </c>
      <c r="AA25" s="85">
        <f t="shared" si="21"/>
        <v>76783.53</v>
      </c>
      <c r="AB25" s="85">
        <f t="shared" si="21"/>
        <v>493.92</v>
      </c>
      <c r="AC25" s="85">
        <f t="shared" si="21"/>
        <v>173598.1869</v>
      </c>
      <c r="AD25" s="117">
        <f t="shared" si="21"/>
        <v>649256.14689999993</v>
      </c>
    </row>
    <row r="26" spans="1:30" x14ac:dyDescent="0.25">
      <c r="A26" s="70"/>
      <c r="B26" s="55"/>
      <c r="C26" s="55"/>
      <c r="D26" s="59"/>
      <c r="E26" s="55"/>
      <c r="F26" s="55"/>
      <c r="G26" s="55"/>
      <c r="H26" s="55"/>
      <c r="I26" s="55"/>
      <c r="J26" s="55"/>
      <c r="K26" s="55"/>
      <c r="L26" s="55"/>
      <c r="M26" s="55"/>
      <c r="N26" s="54"/>
      <c r="O26" s="54"/>
      <c r="P26" s="56"/>
      <c r="Q26" s="56"/>
      <c r="R26" s="54"/>
      <c r="S26" s="54"/>
      <c r="T26" s="54"/>
      <c r="U26" s="40"/>
      <c r="V26" s="40"/>
      <c r="W26" s="40"/>
      <c r="X26" s="40"/>
      <c r="Y26" s="40"/>
      <c r="Z26" s="40"/>
      <c r="AA26" s="40"/>
      <c r="AB26" s="40"/>
      <c r="AC26" s="40"/>
      <c r="AD26" s="40"/>
    </row>
    <row r="27" spans="1:30" x14ac:dyDescent="0.25">
      <c r="A27" s="73" t="s">
        <v>30</v>
      </c>
      <c r="B27" s="55"/>
      <c r="C27" s="55"/>
      <c r="D27" s="59"/>
      <c r="E27" s="55"/>
      <c r="F27" s="55"/>
      <c r="G27" s="55"/>
      <c r="H27" s="55"/>
      <c r="I27" s="55"/>
      <c r="J27" s="55"/>
      <c r="K27" s="55"/>
      <c r="L27" s="55"/>
      <c r="M27" s="55"/>
      <c r="N27" s="54"/>
      <c r="O27" s="54"/>
      <c r="P27" s="56"/>
      <c r="Q27" s="56"/>
      <c r="R27" s="54"/>
      <c r="S27" s="54"/>
      <c r="T27" s="54"/>
      <c r="U27" s="40"/>
      <c r="V27" s="79">
        <v>-54903</v>
      </c>
      <c r="W27" s="79"/>
      <c r="X27" s="79"/>
      <c r="Y27" s="79"/>
      <c r="Z27" s="79"/>
      <c r="AA27" s="79"/>
      <c r="AB27" s="79"/>
      <c r="AC27" s="79">
        <v>-20056</v>
      </c>
      <c r="AD27" s="79">
        <v>-74959</v>
      </c>
    </row>
    <row r="28" spans="1:30" x14ac:dyDescent="0.25">
      <c r="A28" s="40">
        <v>1</v>
      </c>
      <c r="B28" s="118" t="s">
        <v>85</v>
      </c>
      <c r="C28" s="55"/>
      <c r="D28" s="59"/>
      <c r="E28" s="55"/>
      <c r="F28" s="55"/>
      <c r="G28" s="55"/>
      <c r="H28" s="55"/>
      <c r="I28" s="55"/>
      <c r="J28" s="55"/>
      <c r="K28" s="55"/>
      <c r="L28" s="55"/>
      <c r="M28" s="55"/>
      <c r="N28" s="54"/>
      <c r="O28" s="54"/>
      <c r="P28" s="56"/>
      <c r="Q28" s="56"/>
      <c r="R28" s="54"/>
      <c r="S28" s="54"/>
      <c r="T28" s="54"/>
      <c r="U28" s="40"/>
      <c r="V28" s="79">
        <f>SUM(V25:V27)</f>
        <v>420754.9599999999</v>
      </c>
      <c r="W28" s="79"/>
      <c r="X28" s="79"/>
      <c r="Y28" s="79"/>
      <c r="Z28" s="79"/>
      <c r="AA28" s="79"/>
      <c r="AB28" s="79"/>
      <c r="AC28" s="79">
        <f>SUM(AC25:AC27)</f>
        <v>153542.1869</v>
      </c>
      <c r="AD28" s="79">
        <f>SUM(AD25:AD27)</f>
        <v>574297.14689999993</v>
      </c>
    </row>
    <row r="29" spans="1:30" x14ac:dyDescent="0.25">
      <c r="A29" s="40">
        <v>2</v>
      </c>
      <c r="B29" s="118" t="s">
        <v>86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4"/>
      <c r="O29" s="54"/>
      <c r="P29" s="56"/>
      <c r="Q29" s="56"/>
      <c r="R29" s="54"/>
      <c r="S29" s="54"/>
      <c r="T29" s="54"/>
      <c r="U29" s="40"/>
      <c r="V29" s="79"/>
      <c r="W29" s="79"/>
      <c r="X29" s="79"/>
      <c r="Y29" s="79"/>
      <c r="Z29" s="79"/>
      <c r="AA29" s="79"/>
      <c r="AB29" s="79"/>
      <c r="AC29" s="79"/>
      <c r="AD29" s="79"/>
    </row>
    <row r="30" spans="1:30" x14ac:dyDescent="0.25">
      <c r="A30" s="40">
        <v>3</v>
      </c>
      <c r="B30" s="118" t="s">
        <v>87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4"/>
      <c r="O30" s="54"/>
      <c r="P30" s="56"/>
      <c r="Q30" s="56"/>
      <c r="R30" s="54"/>
      <c r="S30" s="54"/>
      <c r="T30" s="54"/>
      <c r="U30" s="40"/>
      <c r="V30" s="79">
        <v>475617.93</v>
      </c>
      <c r="W30" s="79"/>
      <c r="X30" s="79"/>
      <c r="Y30" s="79"/>
      <c r="Z30" s="79"/>
      <c r="AA30" s="79"/>
      <c r="AB30" s="79"/>
      <c r="AC30" s="79">
        <v>173701.91</v>
      </c>
      <c r="AD30" s="79"/>
    </row>
    <row r="31" spans="1:30" x14ac:dyDescent="0.25">
      <c r="A31" s="40">
        <v>4</v>
      </c>
      <c r="B31" s="118" t="s">
        <v>88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4"/>
      <c r="O31" s="54"/>
      <c r="P31" s="56"/>
      <c r="Q31" s="56"/>
      <c r="R31" s="54"/>
      <c r="S31" s="54"/>
      <c r="T31" s="54"/>
      <c r="U31" s="40"/>
      <c r="V31" s="79"/>
      <c r="W31" s="79"/>
      <c r="X31" s="79"/>
      <c r="Y31" s="79"/>
      <c r="Z31" s="79"/>
      <c r="AA31" s="79"/>
      <c r="AB31" s="79"/>
      <c r="AC31" s="79"/>
      <c r="AD31" s="79"/>
    </row>
    <row r="32" spans="1:30" x14ac:dyDescent="0.25">
      <c r="A32" s="40"/>
      <c r="B32" s="55"/>
      <c r="C32" s="55"/>
      <c r="D32" s="59"/>
      <c r="E32" s="55"/>
      <c r="F32" s="55"/>
      <c r="G32" s="55"/>
      <c r="H32" s="55"/>
      <c r="I32" s="55"/>
      <c r="J32" s="55"/>
      <c r="K32" s="55"/>
      <c r="L32" s="55"/>
      <c r="M32" s="55"/>
      <c r="N32" s="54"/>
      <c r="O32" s="54"/>
      <c r="P32" s="56"/>
      <c r="Q32" s="56"/>
      <c r="R32" s="54"/>
      <c r="S32" s="54"/>
      <c r="T32" s="54"/>
      <c r="U32" s="40"/>
      <c r="V32" s="79"/>
      <c r="W32" s="79"/>
      <c r="X32" s="79"/>
      <c r="Y32" s="79"/>
      <c r="Z32" s="79"/>
      <c r="AA32" s="79"/>
      <c r="AB32" s="79"/>
      <c r="AC32" s="79"/>
      <c r="AD32" s="79"/>
    </row>
    <row r="33" spans="1:30" x14ac:dyDescent="0.25">
      <c r="A33" s="40"/>
      <c r="B33" s="55"/>
      <c r="C33" s="55"/>
      <c r="D33" s="59"/>
      <c r="E33" s="55"/>
      <c r="F33" s="55"/>
      <c r="G33" s="55"/>
      <c r="H33" s="55"/>
      <c r="I33" s="55"/>
      <c r="J33" s="55"/>
      <c r="K33" s="55"/>
      <c r="L33" s="55"/>
      <c r="M33" s="55"/>
      <c r="N33" s="54"/>
      <c r="O33" s="54"/>
      <c r="P33" s="56"/>
      <c r="Q33" s="56"/>
      <c r="R33" s="54"/>
      <c r="S33" s="54"/>
      <c r="T33" s="54"/>
      <c r="U33" s="40"/>
      <c r="V33" s="79"/>
      <c r="W33" s="79"/>
      <c r="X33" s="79"/>
      <c r="Y33" s="79"/>
      <c r="Z33" s="79"/>
      <c r="AA33" s="79"/>
      <c r="AB33" s="79"/>
      <c r="AC33" s="79"/>
      <c r="AD33" s="79"/>
    </row>
    <row r="34" spans="1:30" ht="18" customHeight="1" x14ac:dyDescent="0.25">
      <c r="A34" s="40">
        <v>5</v>
      </c>
      <c r="B34" s="74" t="s">
        <v>34</v>
      </c>
      <c r="C34" s="55"/>
      <c r="D34" s="59"/>
      <c r="E34" s="55"/>
      <c r="F34" s="55"/>
      <c r="G34" s="55"/>
      <c r="H34" s="55"/>
      <c r="I34" s="55"/>
      <c r="J34" s="55"/>
      <c r="K34" s="55"/>
      <c r="L34" s="55"/>
      <c r="M34" s="55"/>
      <c r="N34" s="54"/>
      <c r="O34" s="54"/>
      <c r="P34" s="56"/>
      <c r="Q34" s="56"/>
      <c r="R34" s="54"/>
      <c r="S34" s="54"/>
      <c r="T34" s="54"/>
      <c r="U34" s="40"/>
      <c r="V34" s="79"/>
      <c r="W34" s="79"/>
      <c r="X34" s="79"/>
      <c r="Y34" s="79"/>
      <c r="Z34" s="79"/>
      <c r="AA34" s="79"/>
      <c r="AB34" s="79"/>
      <c r="AC34" s="79"/>
      <c r="AD34" s="79"/>
    </row>
    <row r="35" spans="1:30" x14ac:dyDescent="0.25">
      <c r="A35" s="54"/>
      <c r="B35" s="54"/>
      <c r="C35" s="54"/>
      <c r="D35" s="60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6"/>
      <c r="Q35" s="56"/>
      <c r="R35" s="54"/>
      <c r="S35" s="54"/>
      <c r="T35" s="54"/>
      <c r="U35" s="40"/>
      <c r="V35" s="40"/>
      <c r="W35" s="40"/>
      <c r="X35" s="40"/>
      <c r="Y35" s="40"/>
      <c r="Z35" s="40"/>
      <c r="AA35" s="40"/>
      <c r="AB35" s="40"/>
      <c r="AC35" s="40"/>
      <c r="AD35" s="40"/>
    </row>
    <row r="36" spans="1:30" ht="18" customHeight="1" x14ac:dyDescent="0.25">
      <c r="A36" s="40">
        <v>6</v>
      </c>
      <c r="B36" s="99" t="s">
        <v>89</v>
      </c>
      <c r="C36" s="40"/>
      <c r="D36" s="40"/>
      <c r="E36" s="40"/>
      <c r="F36" s="40"/>
      <c r="G36" s="101"/>
      <c r="H36" s="101"/>
      <c r="I36" s="101"/>
      <c r="J36" s="101"/>
      <c r="K36" s="101"/>
      <c r="L36" s="101"/>
      <c r="M36" s="101"/>
      <c r="N36" s="56"/>
      <c r="O36" s="56"/>
      <c r="P36" s="56"/>
      <c r="Q36" s="56"/>
      <c r="R36" s="54"/>
      <c r="S36" s="54"/>
      <c r="T36" s="54"/>
      <c r="U36" s="40"/>
      <c r="V36" s="40"/>
      <c r="W36" s="40"/>
      <c r="X36" s="40"/>
      <c r="Y36" s="40"/>
      <c r="Z36" s="40"/>
      <c r="AA36" s="40"/>
      <c r="AB36" s="40"/>
      <c r="AC36" s="40"/>
      <c r="AD36" s="40"/>
    </row>
    <row r="37" spans="1:30" ht="18" customHeight="1" x14ac:dyDescent="0.25">
      <c r="A37" s="40"/>
      <c r="B37" s="71"/>
      <c r="C37" s="40"/>
      <c r="D37" s="40"/>
      <c r="E37" s="40"/>
      <c r="F37" s="40"/>
      <c r="G37" s="101"/>
      <c r="H37" s="101"/>
      <c r="I37" s="101"/>
      <c r="J37" s="101"/>
      <c r="K37" s="101"/>
      <c r="L37" s="101"/>
      <c r="M37" s="101"/>
      <c r="N37" s="56"/>
      <c r="O37" s="56"/>
      <c r="P37" s="56"/>
      <c r="Q37" s="56"/>
      <c r="R37" s="54"/>
      <c r="S37" s="54"/>
      <c r="T37" s="54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1:30" ht="18" customHeight="1" x14ac:dyDescent="0.25">
      <c r="A38" s="40"/>
      <c r="B38" s="71"/>
      <c r="C38" s="40"/>
      <c r="D38" s="40"/>
      <c r="E38" s="40"/>
      <c r="F38" s="40"/>
      <c r="G38" s="101"/>
      <c r="H38" s="101"/>
      <c r="I38" s="101"/>
      <c r="J38" s="101"/>
      <c r="K38" s="101"/>
      <c r="L38" s="101"/>
      <c r="M38" s="101"/>
      <c r="N38" s="56"/>
      <c r="O38" s="56"/>
      <c r="P38" s="56"/>
      <c r="Q38" s="56"/>
      <c r="R38" s="54"/>
      <c r="S38" s="54"/>
      <c r="T38" s="54"/>
      <c r="U38" s="40"/>
      <c r="V38" s="40"/>
      <c r="W38" s="40"/>
      <c r="X38" s="40"/>
      <c r="Y38" s="40"/>
      <c r="Z38" s="40"/>
      <c r="AA38" s="40"/>
      <c r="AB38" s="40"/>
      <c r="AC38" s="40"/>
      <c r="AD38" s="40"/>
    </row>
    <row r="39" spans="1:30" ht="18" customHeight="1" x14ac:dyDescent="0.25">
      <c r="A39" s="40"/>
      <c r="B39" s="71"/>
      <c r="C39" s="40"/>
      <c r="D39" s="40"/>
      <c r="E39" s="40"/>
      <c r="F39" s="40"/>
      <c r="G39" s="101"/>
      <c r="H39" s="101"/>
      <c r="I39" s="101"/>
      <c r="J39" s="101"/>
      <c r="K39" s="101"/>
      <c r="L39" s="101"/>
      <c r="M39" s="101"/>
      <c r="N39" s="56"/>
      <c r="O39" s="56"/>
      <c r="P39" s="56"/>
      <c r="Q39" s="56"/>
      <c r="R39" s="54"/>
      <c r="S39" s="54"/>
      <c r="T39" s="54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1" spans="1:30" x14ac:dyDescent="0.25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</row>
    <row r="42" spans="1:30" ht="19.5" thickBot="1" x14ac:dyDescent="0.35">
      <c r="A42" s="121" t="s">
        <v>111</v>
      </c>
      <c r="C42" s="83"/>
      <c r="D42" s="83"/>
    </row>
    <row r="43" spans="1:30" ht="15.75" thickBot="1" x14ac:dyDescent="0.3">
      <c r="W43" s="134"/>
      <c r="X43" s="135"/>
      <c r="Y43" s="135"/>
      <c r="Z43" s="135"/>
      <c r="AA43" s="135"/>
      <c r="AB43" s="135"/>
      <c r="AC43" s="136"/>
    </row>
    <row r="44" spans="1:30" ht="15" customHeight="1" thickBot="1" x14ac:dyDescent="0.3">
      <c r="A44" s="41"/>
      <c r="B44" s="41"/>
      <c r="C44" s="41"/>
      <c r="D44" s="41"/>
      <c r="E44" s="41"/>
      <c r="F44" s="41"/>
      <c r="G44" s="102"/>
      <c r="H44" s="132"/>
      <c r="I44" s="133"/>
      <c r="J44" s="102"/>
      <c r="K44" s="102"/>
      <c r="L44" s="102"/>
      <c r="M44" s="102"/>
      <c r="N44" s="137" t="s">
        <v>12</v>
      </c>
      <c r="O44" s="138"/>
      <c r="P44" s="89"/>
      <c r="Q44" s="89"/>
      <c r="R44" s="42">
        <v>2014</v>
      </c>
      <c r="S44" s="42">
        <v>2015</v>
      </c>
      <c r="T44" s="42"/>
      <c r="U44" s="91"/>
      <c r="V44" s="90"/>
      <c r="W44" s="139" t="s">
        <v>13</v>
      </c>
      <c r="X44" s="140"/>
      <c r="Y44" s="140"/>
      <c r="Z44" s="141"/>
      <c r="AA44" s="140" t="s">
        <v>14</v>
      </c>
      <c r="AB44" s="141"/>
      <c r="AC44" s="108"/>
      <c r="AD44" s="61"/>
    </row>
    <row r="45" spans="1:30" ht="69" customHeight="1" x14ac:dyDescent="0.25">
      <c r="A45" s="43" t="s">
        <v>15</v>
      </c>
      <c r="B45" s="43" t="s">
        <v>16</v>
      </c>
      <c r="C45" s="43" t="s">
        <v>17</v>
      </c>
      <c r="D45" s="44" t="s">
        <v>18</v>
      </c>
      <c r="E45" s="47" t="s">
        <v>78</v>
      </c>
      <c r="F45" s="47" t="s">
        <v>76</v>
      </c>
      <c r="G45" s="88" t="s">
        <v>38</v>
      </c>
      <c r="H45" s="111" t="s">
        <v>19</v>
      </c>
      <c r="I45" s="112" t="s">
        <v>20</v>
      </c>
      <c r="J45" s="104" t="s">
        <v>107</v>
      </c>
      <c r="K45" s="46" t="s">
        <v>108</v>
      </c>
      <c r="L45" s="104" t="s">
        <v>77</v>
      </c>
      <c r="M45" s="104" t="s">
        <v>109</v>
      </c>
      <c r="N45" s="45" t="s">
        <v>31</v>
      </c>
      <c r="O45" s="45" t="s">
        <v>21</v>
      </c>
      <c r="P45" s="47" t="s">
        <v>32</v>
      </c>
      <c r="Q45" s="45" t="s">
        <v>79</v>
      </c>
      <c r="R45" s="45" t="s">
        <v>74</v>
      </c>
      <c r="S45" s="45" t="s">
        <v>75</v>
      </c>
      <c r="T45" s="89" t="s">
        <v>80</v>
      </c>
      <c r="U45" s="44" t="s">
        <v>112</v>
      </c>
      <c r="V45" s="44" t="s">
        <v>110</v>
      </c>
      <c r="W45" s="66" t="s">
        <v>22</v>
      </c>
      <c r="X45" s="66" t="s">
        <v>82</v>
      </c>
      <c r="Y45" s="66" t="s">
        <v>83</v>
      </c>
      <c r="Z45" s="66" t="s">
        <v>84</v>
      </c>
      <c r="AA45" s="64" t="s">
        <v>23</v>
      </c>
      <c r="AB45" s="48" t="s">
        <v>24</v>
      </c>
      <c r="AC45" s="67" t="s">
        <v>113</v>
      </c>
      <c r="AD45" s="115" t="s">
        <v>114</v>
      </c>
    </row>
    <row r="46" spans="1:30" ht="26.25" x14ac:dyDescent="0.25">
      <c r="A46" s="53" t="s">
        <v>100</v>
      </c>
      <c r="B46" s="151"/>
      <c r="C46" s="154"/>
      <c r="D46" s="57" t="s">
        <v>106</v>
      </c>
      <c r="E46" s="120">
        <v>30062</v>
      </c>
      <c r="F46" s="76">
        <f t="shared" ref="F46:F47" si="22">E46*1.03</f>
        <v>30963.86</v>
      </c>
      <c r="G46" s="92">
        <f t="shared" ref="G46:G47" si="23">SUM(H46:J46)</f>
        <v>30062</v>
      </c>
      <c r="H46" s="75">
        <v>0</v>
      </c>
      <c r="I46" s="86">
        <v>0</v>
      </c>
      <c r="J46" s="77">
        <v>30062</v>
      </c>
      <c r="K46" s="80">
        <f t="shared" ref="K46:K47" si="24">J46*1.03</f>
        <v>30963.86</v>
      </c>
      <c r="L46" s="93">
        <f t="shared" ref="L46:L47" si="25">(H46+I46)/G46</f>
        <v>0</v>
      </c>
      <c r="M46" s="77">
        <v>0.89</v>
      </c>
      <c r="N46" s="49">
        <f t="shared" ref="N46:N47" si="26">E46/26/80</f>
        <v>14.452884615384615</v>
      </c>
      <c r="O46" s="49">
        <f t="shared" ref="O46:O47" si="27">F46/26/80</f>
        <v>14.886471153846154</v>
      </c>
      <c r="P46" s="50">
        <v>704</v>
      </c>
      <c r="Q46" s="50">
        <v>1384</v>
      </c>
      <c r="R46" s="51">
        <f t="shared" ref="R46:R47" si="28">N46*P46</f>
        <v>10174.83076923077</v>
      </c>
      <c r="S46" s="51">
        <f t="shared" ref="S46:S47" si="29">O46*Q46</f>
        <v>20602.876076923076</v>
      </c>
      <c r="T46" s="51">
        <f t="shared" ref="T46:T47" si="30">SUM(R46:S46)</f>
        <v>30777.706846153844</v>
      </c>
      <c r="U46" s="81">
        <f t="shared" ref="U46:U47" si="31">ROUND((T46/12),2)</f>
        <v>2564.81</v>
      </c>
      <c r="V46" s="105">
        <f t="shared" ref="V46:V47" si="32">ROUND((M46*T46),2)</f>
        <v>27392.16</v>
      </c>
      <c r="W46" s="63">
        <f t="shared" ref="W46:W47" si="33">V46*0.0765</f>
        <v>2095.5002399999998</v>
      </c>
      <c r="X46" s="63">
        <f t="shared" ref="X46:X47" si="34">V46*0.1128</f>
        <v>3089.8356479999998</v>
      </c>
      <c r="Y46" s="63">
        <f t="shared" ref="Y46:Y47" si="35">V46*0.0057</f>
        <v>156.135312</v>
      </c>
      <c r="Z46" s="63">
        <f t="shared" ref="Z46:Z47" si="36">V46*0.0075</f>
        <v>205.44119999999998</v>
      </c>
      <c r="AA46" s="52">
        <f t="shared" ref="AA46:AA47" si="37">ROUND((5839.05*M46),2)</f>
        <v>5196.75</v>
      </c>
      <c r="AB46" s="51">
        <f t="shared" ref="AB46:AB47" si="38">ROUND((37.56*M46),2)</f>
        <v>33.43</v>
      </c>
      <c r="AC46" s="68">
        <f t="shared" ref="AC46:AC47" si="39">SUM(W46:AB46)</f>
        <v>10777.092400000001</v>
      </c>
      <c r="AD46" s="116">
        <f t="shared" ref="AD46:AD47" si="40">V46+AC46</f>
        <v>38169.252399999998</v>
      </c>
    </row>
    <row r="47" spans="1:30" ht="38.25" x14ac:dyDescent="0.25">
      <c r="A47" s="53" t="s">
        <v>101</v>
      </c>
      <c r="B47" s="151"/>
      <c r="C47" s="119"/>
      <c r="D47" s="119" t="s">
        <v>105</v>
      </c>
      <c r="E47" s="120">
        <v>41280</v>
      </c>
      <c r="F47" s="76">
        <f t="shared" si="22"/>
        <v>42518.400000000001</v>
      </c>
      <c r="G47" s="92">
        <f t="shared" si="23"/>
        <v>41280</v>
      </c>
      <c r="H47" s="75">
        <v>0</v>
      </c>
      <c r="I47" s="86">
        <v>0</v>
      </c>
      <c r="J47" s="77">
        <v>41280</v>
      </c>
      <c r="K47" s="80">
        <f t="shared" si="24"/>
        <v>42518.400000000001</v>
      </c>
      <c r="L47" s="93">
        <f t="shared" si="25"/>
        <v>0</v>
      </c>
      <c r="M47" s="77">
        <v>0.65</v>
      </c>
      <c r="N47" s="49">
        <f t="shared" si="26"/>
        <v>19.846153846153847</v>
      </c>
      <c r="O47" s="49">
        <f t="shared" si="27"/>
        <v>20.441538461538464</v>
      </c>
      <c r="P47" s="50">
        <v>704</v>
      </c>
      <c r="Q47" s="50">
        <v>1384</v>
      </c>
      <c r="R47" s="51">
        <f t="shared" si="28"/>
        <v>13971.692307692309</v>
      </c>
      <c r="S47" s="51">
        <f t="shared" si="29"/>
        <v>28291.089230769234</v>
      </c>
      <c r="T47" s="51">
        <f t="shared" si="30"/>
        <v>42262.781538461539</v>
      </c>
      <c r="U47" s="81">
        <f t="shared" si="31"/>
        <v>3521.9</v>
      </c>
      <c r="V47" s="105">
        <f t="shared" si="32"/>
        <v>27470.81</v>
      </c>
      <c r="W47" s="63">
        <f t="shared" si="33"/>
        <v>2101.5169650000003</v>
      </c>
      <c r="X47" s="63">
        <f t="shared" si="34"/>
        <v>3098.7073679999999</v>
      </c>
      <c r="Y47" s="63">
        <f t="shared" si="35"/>
        <v>156.583617</v>
      </c>
      <c r="Z47" s="63">
        <f t="shared" si="36"/>
        <v>206.03107500000002</v>
      </c>
      <c r="AA47" s="52">
        <f t="shared" si="37"/>
        <v>3795.38</v>
      </c>
      <c r="AB47" s="51">
        <f t="shared" si="38"/>
        <v>24.41</v>
      </c>
      <c r="AC47" s="68">
        <f t="shared" si="39"/>
        <v>9382.6290250000002</v>
      </c>
      <c r="AD47" s="116">
        <f t="shared" si="40"/>
        <v>36853.439025</v>
      </c>
    </row>
    <row r="48" spans="1:30" ht="19.5" customHeight="1" thickBot="1" x14ac:dyDescent="0.3">
      <c r="A48" s="55"/>
      <c r="B48" s="55"/>
      <c r="C48" s="55"/>
      <c r="D48" s="59"/>
      <c r="E48" s="84">
        <f t="shared" ref="E48:J48" si="41">SUM(E46:E47)</f>
        <v>71342</v>
      </c>
      <c r="F48" s="84">
        <f t="shared" si="41"/>
        <v>73482.260000000009</v>
      </c>
      <c r="G48" s="109">
        <f t="shared" si="41"/>
        <v>71342</v>
      </c>
      <c r="H48" s="113">
        <f t="shared" si="41"/>
        <v>0</v>
      </c>
      <c r="I48" s="114">
        <f t="shared" si="41"/>
        <v>0</v>
      </c>
      <c r="J48" s="110">
        <f t="shared" si="41"/>
        <v>71342</v>
      </c>
      <c r="K48" s="84"/>
      <c r="L48" s="84"/>
      <c r="M48" s="84"/>
      <c r="N48" s="54"/>
      <c r="O48" s="72"/>
      <c r="P48" s="56"/>
      <c r="Q48" s="56"/>
      <c r="R48" s="78">
        <f t="shared" ref="R48:AD48" si="42">SUM(R46:R47)</f>
        <v>24146.523076923077</v>
      </c>
      <c r="S48" s="78">
        <f t="shared" si="42"/>
        <v>48893.965307692313</v>
      </c>
      <c r="T48" s="78">
        <f t="shared" si="42"/>
        <v>73040.488384615383</v>
      </c>
      <c r="U48" s="85">
        <f t="shared" si="42"/>
        <v>6086.71</v>
      </c>
      <c r="V48" s="106">
        <f t="shared" si="42"/>
        <v>54862.97</v>
      </c>
      <c r="W48" s="85">
        <f t="shared" si="42"/>
        <v>4197.0172050000001</v>
      </c>
      <c r="X48" s="85">
        <f t="shared" si="42"/>
        <v>6188.5430159999996</v>
      </c>
      <c r="Y48" s="85">
        <f t="shared" si="42"/>
        <v>312.718929</v>
      </c>
      <c r="Z48" s="85">
        <f t="shared" si="42"/>
        <v>411.47227499999997</v>
      </c>
      <c r="AA48" s="85">
        <f t="shared" si="42"/>
        <v>8992.130000000001</v>
      </c>
      <c r="AB48" s="85">
        <f t="shared" si="42"/>
        <v>57.84</v>
      </c>
      <c r="AC48" s="85">
        <f t="shared" si="42"/>
        <v>20159.721425000003</v>
      </c>
      <c r="AD48" s="117">
        <f t="shared" si="42"/>
        <v>75022.691424999997</v>
      </c>
    </row>
    <row r="51" spans="1:28" x14ac:dyDescent="0.25"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</row>
    <row r="52" spans="1:28" x14ac:dyDescent="0.25">
      <c r="A52" s="124" t="s">
        <v>115</v>
      </c>
      <c r="B52" s="124"/>
      <c r="C52" s="124"/>
      <c r="D52" s="124"/>
      <c r="E52" s="125" t="s">
        <v>116</v>
      </c>
      <c r="F52" s="125" t="s">
        <v>117</v>
      </c>
      <c r="G52" s="126" t="s">
        <v>118</v>
      </c>
      <c r="R52" s="107"/>
      <c r="S52" s="107"/>
      <c r="T52" s="107"/>
      <c r="U52" s="107"/>
      <c r="V52" s="107"/>
      <c r="W52" s="87"/>
      <c r="X52" s="87"/>
      <c r="Y52" s="87"/>
      <c r="Z52" s="87"/>
      <c r="AA52" s="87"/>
      <c r="AB52" s="87"/>
    </row>
    <row r="53" spans="1:28" x14ac:dyDescent="0.25">
      <c r="C53" t="s">
        <v>119</v>
      </c>
      <c r="E53" s="127">
        <v>131499.35</v>
      </c>
      <c r="F53" s="127">
        <v>39420.81</v>
      </c>
      <c r="G53" s="128">
        <f>SUM(E53:F53)</f>
        <v>170920.16</v>
      </c>
      <c r="H53" s="123"/>
      <c r="I53" s="123"/>
      <c r="J53" s="123"/>
      <c r="K53" s="123"/>
      <c r="R53" s="107"/>
      <c r="S53" s="107"/>
      <c r="T53" s="107"/>
      <c r="U53" s="107"/>
      <c r="V53" s="107"/>
      <c r="W53" s="87"/>
      <c r="X53" s="87"/>
      <c r="Y53" s="87"/>
      <c r="Z53" s="87"/>
      <c r="AA53" s="87"/>
      <c r="AB53" s="87"/>
    </row>
    <row r="54" spans="1:28" x14ac:dyDescent="0.25">
      <c r="C54" t="s">
        <v>120</v>
      </c>
      <c r="E54" s="127">
        <v>306920.05</v>
      </c>
      <c r="F54" s="127">
        <v>93491.34</v>
      </c>
      <c r="G54" s="128">
        <f>SUM(E54:F54)</f>
        <v>400411.39</v>
      </c>
      <c r="H54" s="123"/>
      <c r="I54" s="123"/>
      <c r="J54" s="123"/>
      <c r="K54" s="123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</row>
    <row r="55" spans="1:28" ht="15.75" thickBot="1" x14ac:dyDescent="0.3">
      <c r="E55" s="129">
        <f t="shared" ref="E55:F55" si="43">SUM(E53:E54)</f>
        <v>438419.4</v>
      </c>
      <c r="F55" s="129">
        <f t="shared" si="43"/>
        <v>132912.15</v>
      </c>
      <c r="G55" s="131">
        <f>SUM(G53:G54)</f>
        <v>571331.55000000005</v>
      </c>
      <c r="H55" s="123"/>
      <c r="I55" s="123"/>
      <c r="J55" s="123"/>
      <c r="K55" s="123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</row>
    <row r="56" spans="1:28" ht="15.75" thickTop="1" x14ac:dyDescent="0.25">
      <c r="E56" s="127"/>
      <c r="F56" s="127"/>
      <c r="G56" s="130"/>
      <c r="H56" s="123"/>
      <c r="I56" s="123"/>
      <c r="J56" s="123"/>
      <c r="K56" s="123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</row>
    <row r="57" spans="1:28" x14ac:dyDescent="0.25">
      <c r="E57" s="127"/>
      <c r="F57" s="127"/>
      <c r="G57" s="128"/>
      <c r="H57" s="123"/>
      <c r="I57" s="123"/>
      <c r="J57" s="123"/>
      <c r="K57" s="123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</row>
    <row r="58" spans="1:28" x14ac:dyDescent="0.25">
      <c r="E58" s="127"/>
      <c r="F58" s="127"/>
      <c r="G58" s="128"/>
      <c r="H58" s="123"/>
      <c r="I58" s="123"/>
      <c r="J58" s="123"/>
      <c r="K58" s="123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</row>
    <row r="59" spans="1:28" x14ac:dyDescent="0.25">
      <c r="E59" s="127"/>
      <c r="F59" s="127"/>
      <c r="G59" s="128"/>
      <c r="H59" s="123"/>
      <c r="I59" s="123"/>
      <c r="J59" s="123"/>
      <c r="K59" s="123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</row>
    <row r="60" spans="1:28" x14ac:dyDescent="0.25">
      <c r="E60" s="122"/>
      <c r="F60" s="122"/>
      <c r="G60" s="123"/>
      <c r="H60" s="123"/>
      <c r="I60" s="123"/>
      <c r="J60" s="123"/>
      <c r="K60" s="123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</row>
    <row r="61" spans="1:28" x14ac:dyDescent="0.25">
      <c r="E61" s="122"/>
      <c r="F61" s="122"/>
      <c r="G61" s="123"/>
      <c r="H61" s="123"/>
      <c r="I61" s="123"/>
      <c r="J61" s="123"/>
      <c r="K61" s="123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</row>
  </sheetData>
  <mergeCells count="13">
    <mergeCell ref="AA7:AB7"/>
    <mergeCell ref="W7:Z7"/>
    <mergeCell ref="N7:O7"/>
    <mergeCell ref="A1:AC1"/>
    <mergeCell ref="A2:AC2"/>
    <mergeCell ref="A3:AC3"/>
    <mergeCell ref="A4:AC4"/>
    <mergeCell ref="A5:AC5"/>
    <mergeCell ref="H44:I44"/>
    <mergeCell ref="W43:AC43"/>
    <mergeCell ref="N44:O44"/>
    <mergeCell ref="W44:Z44"/>
    <mergeCell ref="AA44:AB44"/>
  </mergeCells>
  <pageMargins left="0.7" right="0.7" top="0.75" bottom="0.75" header="0.3" footer="0.3"/>
  <pageSetup paperSize="5" scale="48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53" r:id="rId4">
          <objectPr defaultSize="0" autoPict="0" r:id="rId5">
            <anchor moveWithCells="1">
              <from>
                <xdr:col>3</xdr:col>
                <xdr:colOff>0</xdr:colOff>
                <xdr:row>35</xdr:row>
                <xdr:rowOff>0</xdr:rowOff>
              </from>
              <to>
                <xdr:col>3</xdr:col>
                <xdr:colOff>714375</xdr:colOff>
                <xdr:row>36</xdr:row>
                <xdr:rowOff>9525</xdr:rowOff>
              </to>
            </anchor>
          </objectPr>
        </oleObject>
      </mc:Choice>
      <mc:Fallback>
        <oleObject progId="Acrobat Document" dvAspect="DVASPECT_ICON" shapeId="205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10" workbookViewId="0">
      <selection activeCell="K29" sqref="K29"/>
    </sheetView>
  </sheetViews>
  <sheetFormatPr defaultRowHeight="15" x14ac:dyDescent="0.25"/>
  <cols>
    <col min="2" max="2" width="22" customWidth="1"/>
    <col min="3" max="3" width="11.42578125" customWidth="1"/>
    <col min="5" max="5" width="1.7109375" customWidth="1"/>
    <col min="6" max="6" width="8.7109375" customWidth="1"/>
    <col min="7" max="7" width="22" customWidth="1"/>
    <col min="8" max="8" width="10.140625" customWidth="1"/>
  </cols>
  <sheetData>
    <row r="1" spans="1:9" x14ac:dyDescent="0.25">
      <c r="A1" s="4" t="s">
        <v>0</v>
      </c>
      <c r="B1" s="40"/>
      <c r="C1" s="40"/>
      <c r="D1" s="40"/>
      <c r="E1" s="5"/>
      <c r="F1" s="4" t="s">
        <v>39</v>
      </c>
      <c r="G1" s="40"/>
      <c r="H1" s="40"/>
      <c r="I1" s="40"/>
    </row>
    <row r="2" spans="1:9" x14ac:dyDescent="0.25">
      <c r="A2" s="65" t="s">
        <v>40</v>
      </c>
      <c r="B2" s="40"/>
      <c r="C2" s="40"/>
      <c r="D2" s="40"/>
      <c r="E2" s="5"/>
      <c r="F2" s="40"/>
      <c r="G2" s="40"/>
      <c r="H2" s="40"/>
      <c r="I2" s="40"/>
    </row>
    <row r="3" spans="1:9" x14ac:dyDescent="0.25">
      <c r="A3" s="40"/>
      <c r="B3" s="40"/>
      <c r="C3" s="40"/>
      <c r="D3" s="40"/>
      <c r="E3" s="5"/>
      <c r="F3" s="40"/>
      <c r="G3" s="40"/>
      <c r="H3" s="40"/>
      <c r="I3" s="40"/>
    </row>
    <row r="4" spans="1:9" ht="26.25" x14ac:dyDescent="0.25">
      <c r="A4" s="6" t="s">
        <v>1</v>
      </c>
      <c r="B4" s="44" t="s">
        <v>2</v>
      </c>
      <c r="C4" s="1" t="s">
        <v>3</v>
      </c>
      <c r="D4" s="44" t="s">
        <v>4</v>
      </c>
      <c r="E4" s="7"/>
      <c r="F4" s="6" t="s">
        <v>1</v>
      </c>
      <c r="G4" s="44" t="s">
        <v>2</v>
      </c>
      <c r="H4" s="1" t="s">
        <v>3</v>
      </c>
      <c r="I4" s="44" t="s">
        <v>4</v>
      </c>
    </row>
    <row r="5" spans="1:9" x14ac:dyDescent="0.25">
      <c r="A5" s="8"/>
      <c r="B5" s="9"/>
      <c r="C5" s="10"/>
      <c r="D5" s="11"/>
      <c r="E5" s="5"/>
      <c r="F5" s="12">
        <v>1</v>
      </c>
      <c r="G5" s="94" t="s">
        <v>41</v>
      </c>
      <c r="H5" s="13">
        <v>42013</v>
      </c>
      <c r="I5" s="12">
        <v>10</v>
      </c>
    </row>
    <row r="6" spans="1:9" x14ac:dyDescent="0.25">
      <c r="A6" s="14"/>
      <c r="B6" s="15"/>
      <c r="C6" s="16"/>
      <c r="D6" s="17"/>
      <c r="E6" s="5"/>
      <c r="F6" s="18">
        <v>2</v>
      </c>
      <c r="G6" s="95" t="s">
        <v>42</v>
      </c>
      <c r="H6" s="19">
        <v>42027</v>
      </c>
      <c r="I6" s="18">
        <v>10</v>
      </c>
    </row>
    <row r="7" spans="1:9" x14ac:dyDescent="0.25">
      <c r="A7" s="14"/>
      <c r="B7" s="15"/>
      <c r="C7" s="16"/>
      <c r="D7" s="17"/>
      <c r="E7" s="5"/>
      <c r="F7" s="18">
        <v>3</v>
      </c>
      <c r="G7" s="95" t="s">
        <v>43</v>
      </c>
      <c r="H7" s="19">
        <v>42041</v>
      </c>
      <c r="I7" s="18">
        <v>10</v>
      </c>
    </row>
    <row r="8" spans="1:9" x14ac:dyDescent="0.25">
      <c r="A8" s="14"/>
      <c r="B8" s="15"/>
      <c r="C8" s="16"/>
      <c r="D8" s="17"/>
      <c r="E8" s="5"/>
      <c r="F8" s="18">
        <v>4</v>
      </c>
      <c r="G8" s="95" t="s">
        <v>44</v>
      </c>
      <c r="H8" s="19">
        <v>42055</v>
      </c>
      <c r="I8" s="18">
        <v>10</v>
      </c>
    </row>
    <row r="9" spans="1:9" x14ac:dyDescent="0.25">
      <c r="A9" s="14"/>
      <c r="B9" s="15"/>
      <c r="C9" s="16"/>
      <c r="D9" s="17"/>
      <c r="E9" s="5"/>
      <c r="F9" s="18">
        <v>5</v>
      </c>
      <c r="G9" s="95" t="s">
        <v>45</v>
      </c>
      <c r="H9" s="19">
        <v>42069</v>
      </c>
      <c r="I9" s="18">
        <v>10</v>
      </c>
    </row>
    <row r="10" spans="1:9" x14ac:dyDescent="0.25">
      <c r="A10" s="14"/>
      <c r="B10" s="15"/>
      <c r="C10" s="16"/>
      <c r="D10" s="17"/>
      <c r="E10" s="5"/>
      <c r="F10" s="18">
        <v>6</v>
      </c>
      <c r="G10" s="95" t="s">
        <v>46</v>
      </c>
      <c r="H10" s="19">
        <v>42083</v>
      </c>
      <c r="I10" s="18">
        <v>10</v>
      </c>
    </row>
    <row r="11" spans="1:9" x14ac:dyDescent="0.25">
      <c r="A11" s="14"/>
      <c r="B11" s="15"/>
      <c r="C11" s="16"/>
      <c r="D11" s="17"/>
      <c r="E11" s="5"/>
      <c r="F11" s="18">
        <v>7</v>
      </c>
      <c r="G11" s="95" t="s">
        <v>47</v>
      </c>
      <c r="H11" s="19">
        <v>42097</v>
      </c>
      <c r="I11" s="18">
        <v>10</v>
      </c>
    </row>
    <row r="12" spans="1:9" x14ac:dyDescent="0.25">
      <c r="A12" s="14"/>
      <c r="B12" s="15"/>
      <c r="C12" s="16"/>
      <c r="D12" s="17"/>
      <c r="E12" s="5"/>
      <c r="F12" s="18">
        <v>8</v>
      </c>
      <c r="G12" s="95" t="s">
        <v>48</v>
      </c>
      <c r="H12" s="19">
        <v>42111</v>
      </c>
      <c r="I12" s="18">
        <v>10</v>
      </c>
    </row>
    <row r="13" spans="1:9" x14ac:dyDescent="0.25">
      <c r="A13" s="14"/>
      <c r="B13" s="15"/>
      <c r="C13" s="16"/>
      <c r="D13" s="17"/>
      <c r="E13" s="5"/>
      <c r="F13" s="18">
        <v>9</v>
      </c>
      <c r="G13" s="95" t="s">
        <v>49</v>
      </c>
      <c r="H13" s="19">
        <v>42125</v>
      </c>
      <c r="I13" s="18">
        <v>10</v>
      </c>
    </row>
    <row r="14" spans="1:9" x14ac:dyDescent="0.25">
      <c r="A14" s="14"/>
      <c r="B14" s="15"/>
      <c r="C14" s="16"/>
      <c r="D14" s="17"/>
      <c r="E14" s="5"/>
      <c r="F14" s="18">
        <v>10</v>
      </c>
      <c r="G14" s="95" t="s">
        <v>50</v>
      </c>
      <c r="H14" s="19">
        <v>42139</v>
      </c>
      <c r="I14" s="18">
        <v>10</v>
      </c>
    </row>
    <row r="15" spans="1:9" x14ac:dyDescent="0.25">
      <c r="A15" s="14"/>
      <c r="B15" s="15"/>
      <c r="C15" s="16"/>
      <c r="D15" s="17"/>
      <c r="E15" s="5"/>
      <c r="F15" s="18">
        <v>11</v>
      </c>
      <c r="G15" s="95" t="s">
        <v>51</v>
      </c>
      <c r="H15" s="19">
        <v>42153</v>
      </c>
      <c r="I15" s="18">
        <v>10</v>
      </c>
    </row>
    <row r="16" spans="1:9" x14ac:dyDescent="0.25">
      <c r="A16" s="14"/>
      <c r="B16" s="15"/>
      <c r="C16" s="16"/>
      <c r="D16" s="17"/>
      <c r="E16" s="5"/>
      <c r="F16" s="18">
        <v>12</v>
      </c>
      <c r="G16" s="95" t="s">
        <v>52</v>
      </c>
      <c r="H16" s="19">
        <v>42167</v>
      </c>
      <c r="I16" s="18">
        <v>10</v>
      </c>
    </row>
    <row r="17" spans="1:10" x14ac:dyDescent="0.25">
      <c r="A17" s="14"/>
      <c r="B17" s="15"/>
      <c r="C17" s="16"/>
      <c r="D17" s="17"/>
      <c r="E17" s="5"/>
      <c r="F17" s="18">
        <v>13</v>
      </c>
      <c r="G17" s="95" t="s">
        <v>53</v>
      </c>
      <c r="H17" s="19">
        <v>42181</v>
      </c>
      <c r="I17" s="18">
        <v>10</v>
      </c>
      <c r="J17" s="40"/>
    </row>
    <row r="18" spans="1:10" x14ac:dyDescent="0.25">
      <c r="A18" s="14"/>
      <c r="B18" s="15"/>
      <c r="C18" s="16"/>
      <c r="D18" s="17"/>
      <c r="E18" s="5"/>
      <c r="F18" s="18">
        <v>14</v>
      </c>
      <c r="G18" s="95" t="s">
        <v>54</v>
      </c>
      <c r="H18" s="19">
        <v>42195</v>
      </c>
      <c r="I18" s="18">
        <v>10</v>
      </c>
      <c r="J18" s="40"/>
    </row>
    <row r="19" spans="1:10" x14ac:dyDescent="0.25">
      <c r="A19" s="14"/>
      <c r="B19" s="15"/>
      <c r="C19" s="16"/>
      <c r="D19" s="17"/>
      <c r="E19" s="5"/>
      <c r="F19" s="18">
        <v>15</v>
      </c>
      <c r="G19" s="95" t="s">
        <v>55</v>
      </c>
      <c r="H19" s="19">
        <v>42209</v>
      </c>
      <c r="I19" s="18">
        <v>10</v>
      </c>
      <c r="J19" s="40"/>
    </row>
    <row r="20" spans="1:10" x14ac:dyDescent="0.25">
      <c r="A20" s="14"/>
      <c r="B20" s="15"/>
      <c r="C20" s="16"/>
      <c r="D20" s="17"/>
      <c r="E20" s="5"/>
      <c r="F20" s="18">
        <v>16</v>
      </c>
      <c r="G20" s="95" t="s">
        <v>56</v>
      </c>
      <c r="H20" s="19">
        <v>42223</v>
      </c>
      <c r="I20" s="18">
        <v>10</v>
      </c>
      <c r="J20" s="40"/>
    </row>
    <row r="21" spans="1:10" x14ac:dyDescent="0.25">
      <c r="A21" s="20"/>
      <c r="B21" s="21"/>
      <c r="C21" s="22"/>
      <c r="D21" s="23"/>
      <c r="E21" s="5"/>
      <c r="F21" s="18">
        <v>17</v>
      </c>
      <c r="G21" s="95" t="s">
        <v>57</v>
      </c>
      <c r="H21" s="19">
        <v>42237</v>
      </c>
      <c r="I21" s="18">
        <v>10</v>
      </c>
      <c r="J21" s="40"/>
    </row>
    <row r="22" spans="1:10" x14ac:dyDescent="0.25">
      <c r="A22" s="20"/>
      <c r="B22" s="21"/>
      <c r="C22" s="22"/>
      <c r="D22" s="23"/>
      <c r="E22" s="5"/>
      <c r="F22" s="18">
        <v>18</v>
      </c>
      <c r="G22" s="95" t="s">
        <v>58</v>
      </c>
      <c r="H22" s="19">
        <v>42251</v>
      </c>
      <c r="I22" s="18">
        <v>10</v>
      </c>
      <c r="J22" s="40"/>
    </row>
    <row r="23" spans="1:10" x14ac:dyDescent="0.25">
      <c r="A23" s="20">
        <v>19</v>
      </c>
      <c r="B23" s="96" t="s">
        <v>59</v>
      </c>
      <c r="C23" s="22">
        <v>41901</v>
      </c>
      <c r="D23" s="23">
        <v>5</v>
      </c>
      <c r="E23" s="5"/>
      <c r="F23" s="18">
        <v>19</v>
      </c>
      <c r="G23" s="95" t="s">
        <v>60</v>
      </c>
      <c r="H23" s="19">
        <v>42265</v>
      </c>
      <c r="I23" s="24">
        <v>6</v>
      </c>
      <c r="J23" s="25" t="s">
        <v>61</v>
      </c>
    </row>
    <row r="24" spans="1:10" x14ac:dyDescent="0.25">
      <c r="A24" s="26">
        <v>19</v>
      </c>
      <c r="B24" s="95" t="s">
        <v>62</v>
      </c>
      <c r="C24" s="27">
        <v>41901</v>
      </c>
      <c r="D24" s="28">
        <v>5</v>
      </c>
      <c r="E24" s="5"/>
      <c r="F24" s="21"/>
      <c r="G24" s="21"/>
      <c r="H24" s="15"/>
      <c r="I24" s="15"/>
      <c r="J24" s="40"/>
    </row>
    <row r="25" spans="1:10" x14ac:dyDescent="0.25">
      <c r="A25" s="26">
        <v>20</v>
      </c>
      <c r="B25" s="95" t="s">
        <v>63</v>
      </c>
      <c r="C25" s="27">
        <v>41915</v>
      </c>
      <c r="D25" s="28">
        <v>10</v>
      </c>
      <c r="E25" s="5"/>
      <c r="F25" s="15"/>
      <c r="G25" s="15"/>
      <c r="H25" s="15"/>
      <c r="I25" s="15"/>
      <c r="J25" s="40"/>
    </row>
    <row r="26" spans="1:10" x14ac:dyDescent="0.25">
      <c r="A26" s="26">
        <v>21</v>
      </c>
      <c r="B26" s="95" t="s">
        <v>64</v>
      </c>
      <c r="C26" s="27">
        <v>41929</v>
      </c>
      <c r="D26" s="28">
        <v>10</v>
      </c>
      <c r="E26" s="5"/>
      <c r="F26" s="15"/>
      <c r="G26" s="15"/>
      <c r="H26" s="15"/>
      <c r="I26" s="15"/>
      <c r="J26" s="40"/>
    </row>
    <row r="27" spans="1:10" x14ac:dyDescent="0.25">
      <c r="A27" s="26">
        <v>22</v>
      </c>
      <c r="B27" s="95" t="s">
        <v>65</v>
      </c>
      <c r="C27" s="27">
        <v>41943</v>
      </c>
      <c r="D27" s="28">
        <v>10</v>
      </c>
      <c r="E27" s="5"/>
      <c r="F27" s="15"/>
      <c r="G27" s="15"/>
      <c r="H27" s="15"/>
      <c r="I27" s="15"/>
      <c r="J27" s="40"/>
    </row>
    <row r="28" spans="1:10" x14ac:dyDescent="0.25">
      <c r="A28" s="26">
        <v>23</v>
      </c>
      <c r="B28" s="95" t="s">
        <v>66</v>
      </c>
      <c r="C28" s="27">
        <v>41957</v>
      </c>
      <c r="D28" s="28">
        <v>10</v>
      </c>
      <c r="E28" s="5"/>
      <c r="F28" s="15"/>
      <c r="G28" s="15"/>
      <c r="H28" s="15"/>
      <c r="I28" s="15"/>
      <c r="J28" s="40"/>
    </row>
    <row r="29" spans="1:10" x14ac:dyDescent="0.25">
      <c r="A29" s="26">
        <v>24</v>
      </c>
      <c r="B29" s="97" t="s">
        <v>67</v>
      </c>
      <c r="C29" s="27">
        <v>41969</v>
      </c>
      <c r="D29" s="28">
        <v>10</v>
      </c>
      <c r="E29" s="5"/>
      <c r="F29" s="15"/>
      <c r="G29" s="15"/>
      <c r="H29" s="15"/>
      <c r="I29" s="15"/>
      <c r="J29" s="40"/>
    </row>
    <row r="30" spans="1:10" x14ac:dyDescent="0.25">
      <c r="A30" s="26">
        <v>25</v>
      </c>
      <c r="B30" s="95" t="s">
        <v>68</v>
      </c>
      <c r="C30" s="27">
        <v>41985</v>
      </c>
      <c r="D30" s="28">
        <v>10</v>
      </c>
      <c r="E30" s="5"/>
      <c r="F30" s="15"/>
      <c r="G30" s="15"/>
      <c r="H30" s="15"/>
      <c r="I30" s="15"/>
      <c r="J30" s="40"/>
    </row>
    <row r="31" spans="1:10" x14ac:dyDescent="0.25">
      <c r="A31" s="29">
        <v>26</v>
      </c>
      <c r="B31" s="98" t="s">
        <v>69</v>
      </c>
      <c r="C31" s="30">
        <v>41997</v>
      </c>
      <c r="D31" s="31">
        <v>10</v>
      </c>
      <c r="E31" s="5"/>
      <c r="F31" s="2"/>
      <c r="G31" s="2"/>
      <c r="H31" s="2"/>
      <c r="I31" s="2"/>
      <c r="J31" s="40"/>
    </row>
    <row r="33" spans="1:8" x14ac:dyDescent="0.25">
      <c r="A33" s="32"/>
      <c r="B33" s="32"/>
      <c r="C33" s="32"/>
      <c r="D33" s="32"/>
      <c r="E33" s="40"/>
      <c r="F33" s="40"/>
      <c r="G33" s="40"/>
      <c r="H33" s="40"/>
    </row>
    <row r="34" spans="1:8" x14ac:dyDescent="0.25">
      <c r="A34" s="32"/>
      <c r="B34" s="32"/>
      <c r="C34" s="32"/>
      <c r="D34" s="32"/>
      <c r="E34" s="40"/>
      <c r="F34" s="54"/>
      <c r="G34" s="54"/>
      <c r="H34" s="40"/>
    </row>
    <row r="35" spans="1:8" x14ac:dyDescent="0.25">
      <c r="A35" s="40"/>
      <c r="B35" s="99" t="s">
        <v>70</v>
      </c>
      <c r="C35" s="40"/>
      <c r="D35" s="100">
        <f>75+13</f>
        <v>88</v>
      </c>
      <c r="E35" s="40"/>
      <c r="F35" s="54"/>
      <c r="G35" s="54"/>
      <c r="H35" s="40"/>
    </row>
    <row r="36" spans="1:8" x14ac:dyDescent="0.25">
      <c r="A36" s="40"/>
      <c r="B36" s="99" t="s">
        <v>71</v>
      </c>
      <c r="C36" s="40"/>
      <c r="D36" s="3">
        <f>7+166</f>
        <v>173</v>
      </c>
      <c r="E36" s="40"/>
      <c r="F36" s="54"/>
      <c r="G36" s="54"/>
      <c r="H36" s="40"/>
    </row>
    <row r="37" spans="1:8" x14ac:dyDescent="0.25">
      <c r="A37" s="40"/>
      <c r="B37" s="40"/>
      <c r="C37" s="40"/>
      <c r="D37" s="33">
        <f>SUM(D35:D36)</f>
        <v>261</v>
      </c>
      <c r="E37" s="40"/>
      <c r="F37" s="54"/>
      <c r="G37" s="54"/>
      <c r="H37" s="40"/>
    </row>
    <row r="38" spans="1:8" x14ac:dyDescent="0.25">
      <c r="A38" s="40"/>
      <c r="B38" s="40"/>
      <c r="C38" s="99" t="s">
        <v>5</v>
      </c>
      <c r="D38" s="3">
        <v>8</v>
      </c>
      <c r="E38" s="40"/>
      <c r="F38" s="34"/>
      <c r="G38" s="54"/>
      <c r="H38" s="40"/>
    </row>
    <row r="39" spans="1:8" ht="15.75" thickBot="1" x14ac:dyDescent="0.3">
      <c r="A39" s="40"/>
      <c r="B39" s="35" t="s">
        <v>6</v>
      </c>
      <c r="C39" s="35"/>
      <c r="D39" s="36">
        <f>D37*D38</f>
        <v>2088</v>
      </c>
      <c r="E39" s="40"/>
      <c r="F39" s="54"/>
      <c r="G39" s="54"/>
      <c r="H39" s="40"/>
    </row>
    <row r="40" spans="1:8" ht="15.75" thickTop="1" x14ac:dyDescent="0.25">
      <c r="A40" s="40"/>
      <c r="B40" s="40"/>
      <c r="C40" s="40"/>
      <c r="D40" s="40"/>
      <c r="E40" s="40"/>
      <c r="F40" s="37"/>
      <c r="G40" s="38"/>
      <c r="H40" s="40"/>
    </row>
    <row r="41" spans="1:8" x14ac:dyDescent="0.25">
      <c r="A41" s="40"/>
      <c r="B41" s="40"/>
      <c r="C41" s="40"/>
      <c r="D41" s="40"/>
      <c r="E41" s="40"/>
      <c r="F41" s="40"/>
      <c r="G41" s="40"/>
      <c r="H41" s="3" t="s">
        <v>7</v>
      </c>
    </row>
    <row r="42" spans="1:8" x14ac:dyDescent="0.25">
      <c r="A42" s="40"/>
      <c r="B42" s="40" t="s">
        <v>8</v>
      </c>
      <c r="C42" s="40"/>
      <c r="D42" s="40"/>
      <c r="E42" s="40"/>
      <c r="F42" s="33">
        <f>SUM(D35)</f>
        <v>88</v>
      </c>
      <c r="G42" s="40" t="s">
        <v>72</v>
      </c>
      <c r="H42" s="40">
        <f>F42*8</f>
        <v>704</v>
      </c>
    </row>
    <row r="43" spans="1:8" x14ac:dyDescent="0.25">
      <c r="A43" s="40"/>
      <c r="B43" s="40" t="s">
        <v>73</v>
      </c>
      <c r="C43" s="40"/>
      <c r="D43" s="40"/>
      <c r="E43" s="40"/>
      <c r="F43" s="3">
        <f>SUM(D36)</f>
        <v>173</v>
      </c>
      <c r="G43" s="40" t="s">
        <v>72</v>
      </c>
      <c r="H43" s="3">
        <f>F43*8</f>
        <v>1384</v>
      </c>
    </row>
    <row r="44" spans="1:8" x14ac:dyDescent="0.25">
      <c r="A44" s="40"/>
      <c r="B44" s="40"/>
      <c r="C44" s="40"/>
      <c r="D44" s="40"/>
      <c r="E44" s="40"/>
      <c r="F44" s="33">
        <f>SUM(F42:F43)</f>
        <v>261</v>
      </c>
      <c r="G44" s="40"/>
      <c r="H44" s="39">
        <f>SUM(H42:H43)</f>
        <v>2088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Salary Schedule Budget</vt:lpstr>
      <vt:lpstr>FY 15 Work Hours</vt:lpstr>
      <vt:lpstr>Sheet3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cp:lastPrinted>2014-05-14T15:30:34Z</cp:lastPrinted>
  <dcterms:created xsi:type="dcterms:W3CDTF">2013-04-08T14:49:03Z</dcterms:created>
  <dcterms:modified xsi:type="dcterms:W3CDTF">2014-08-05T16:47:31Z</dcterms:modified>
</cp:coreProperties>
</file>