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alary Schedule Budget" sheetId="2" r:id="rId1"/>
    <sheet name="FY 15 Work Hours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55" i="2" l="1"/>
  <c r="Y56" i="2"/>
  <c r="Y57" i="2"/>
  <c r="Y59" i="2"/>
  <c r="Y60" i="2"/>
  <c r="Y62" i="2"/>
  <c r="Y64" i="2"/>
  <c r="Y54" i="2"/>
  <c r="X55" i="2"/>
  <c r="X56" i="2"/>
  <c r="X57" i="2"/>
  <c r="X59" i="2"/>
  <c r="X60" i="2"/>
  <c r="X62" i="2"/>
  <c r="X64" i="2"/>
  <c r="X54" i="2"/>
  <c r="W55" i="2"/>
  <c r="W56" i="2"/>
  <c r="W57" i="2"/>
  <c r="W59" i="2"/>
  <c r="W60" i="2"/>
  <c r="W62" i="2"/>
  <c r="W64" i="2"/>
  <c r="W54" i="2"/>
  <c r="V55" i="2"/>
  <c r="V56" i="2"/>
  <c r="V57" i="2"/>
  <c r="V59" i="2"/>
  <c r="V60" i="2"/>
  <c r="V62" i="2"/>
  <c r="V64" i="2"/>
  <c r="V54" i="2"/>
  <c r="I65" i="2"/>
  <c r="H65" i="2"/>
  <c r="G65" i="2"/>
  <c r="D65" i="2"/>
  <c r="M64" i="2"/>
  <c r="Q64" i="2" s="1"/>
  <c r="J64" i="2"/>
  <c r="F64" i="2"/>
  <c r="L64" i="2" s="1"/>
  <c r="E64" i="2"/>
  <c r="N64" i="2" s="1"/>
  <c r="R64" i="2" s="1"/>
  <c r="M63" i="2"/>
  <c r="Q63" i="2" s="1"/>
  <c r="J63" i="2"/>
  <c r="F63" i="2"/>
  <c r="L63" i="2" s="1"/>
  <c r="E63" i="2"/>
  <c r="N63" i="2" s="1"/>
  <c r="R63" i="2" s="1"/>
  <c r="M62" i="2"/>
  <c r="Q62" i="2" s="1"/>
  <c r="J62" i="2"/>
  <c r="F62" i="2"/>
  <c r="L62" i="2" s="1"/>
  <c r="E62" i="2"/>
  <c r="N62" i="2" s="1"/>
  <c r="R62" i="2" s="1"/>
  <c r="M61" i="2"/>
  <c r="Q61" i="2" s="1"/>
  <c r="J61" i="2"/>
  <c r="F61" i="2"/>
  <c r="L61" i="2" s="1"/>
  <c r="E61" i="2"/>
  <c r="N61" i="2" s="1"/>
  <c r="R61" i="2" s="1"/>
  <c r="M60" i="2"/>
  <c r="Q60" i="2" s="1"/>
  <c r="S60" i="2" s="1"/>
  <c r="T60" i="2" s="1"/>
  <c r="J60" i="2"/>
  <c r="F60" i="2"/>
  <c r="L60" i="2" s="1"/>
  <c r="E60" i="2"/>
  <c r="N60" i="2" s="1"/>
  <c r="R60" i="2" s="1"/>
  <c r="M59" i="2"/>
  <c r="Q59" i="2" s="1"/>
  <c r="S59" i="2" s="1"/>
  <c r="T59" i="2" s="1"/>
  <c r="J59" i="2"/>
  <c r="F59" i="2"/>
  <c r="L59" i="2" s="1"/>
  <c r="E59" i="2"/>
  <c r="N59" i="2" s="1"/>
  <c r="R59" i="2" s="1"/>
  <c r="M58" i="2"/>
  <c r="Q58" i="2" s="1"/>
  <c r="S58" i="2" s="1"/>
  <c r="T58" i="2" s="1"/>
  <c r="J58" i="2"/>
  <c r="F58" i="2"/>
  <c r="L58" i="2" s="1"/>
  <c r="E58" i="2"/>
  <c r="N58" i="2" s="1"/>
  <c r="R58" i="2" s="1"/>
  <c r="M57" i="2"/>
  <c r="Q57" i="2" s="1"/>
  <c r="S57" i="2" s="1"/>
  <c r="T57" i="2" s="1"/>
  <c r="J57" i="2"/>
  <c r="F57" i="2"/>
  <c r="L57" i="2" s="1"/>
  <c r="E57" i="2"/>
  <c r="N57" i="2" s="1"/>
  <c r="R57" i="2" s="1"/>
  <c r="M56" i="2"/>
  <c r="Q56" i="2" s="1"/>
  <c r="S56" i="2" s="1"/>
  <c r="T56" i="2" s="1"/>
  <c r="J56" i="2"/>
  <c r="F56" i="2"/>
  <c r="L56" i="2" s="1"/>
  <c r="E56" i="2"/>
  <c r="N56" i="2" s="1"/>
  <c r="R56" i="2" s="1"/>
  <c r="M55" i="2"/>
  <c r="Q55" i="2" s="1"/>
  <c r="J55" i="2"/>
  <c r="F55" i="2"/>
  <c r="K55" i="2" s="1"/>
  <c r="AA55" i="2" s="1"/>
  <c r="E55" i="2"/>
  <c r="N55" i="2" s="1"/>
  <c r="R55" i="2" s="1"/>
  <c r="M54" i="2"/>
  <c r="Q54" i="2" s="1"/>
  <c r="J54" i="2"/>
  <c r="F54" i="2"/>
  <c r="F65" i="2" s="1"/>
  <c r="E54" i="2"/>
  <c r="Z55" i="2" l="1"/>
  <c r="L54" i="2"/>
  <c r="E65" i="2"/>
  <c r="L55" i="2"/>
  <c r="S61" i="2"/>
  <c r="T61" i="2" s="1"/>
  <c r="S62" i="2"/>
  <c r="T62" i="2" s="1"/>
  <c r="S63" i="2"/>
  <c r="T63" i="2" s="1"/>
  <c r="S64" i="2"/>
  <c r="T64" i="2" s="1"/>
  <c r="Q65" i="2"/>
  <c r="S55" i="2"/>
  <c r="T55" i="2" s="1"/>
  <c r="N54" i="2"/>
  <c r="R54" i="2" s="1"/>
  <c r="R65" i="2" s="1"/>
  <c r="U56" i="2"/>
  <c r="U58" i="2"/>
  <c r="U60" i="2"/>
  <c r="U63" i="2"/>
  <c r="K54" i="2"/>
  <c r="U57" i="2"/>
  <c r="U59" i="2"/>
  <c r="U61" i="2"/>
  <c r="U62" i="2"/>
  <c r="U64" i="2"/>
  <c r="K56" i="2"/>
  <c r="K57" i="2"/>
  <c r="K58" i="2"/>
  <c r="K59" i="2"/>
  <c r="K60" i="2"/>
  <c r="K61" i="2"/>
  <c r="K62" i="2"/>
  <c r="K63" i="2"/>
  <c r="K64" i="2"/>
  <c r="J10" i="2"/>
  <c r="J11" i="2"/>
  <c r="J12" i="2"/>
  <c r="J13" i="2"/>
  <c r="J14" i="2"/>
  <c r="J15" i="2"/>
  <c r="J16" i="2"/>
  <c r="J17" i="2"/>
  <c r="J18" i="2"/>
  <c r="J19" i="2"/>
  <c r="J9" i="2"/>
  <c r="AA64" i="2" l="1"/>
  <c r="Z64" i="2"/>
  <c r="AA62" i="2"/>
  <c r="Z62" i="2"/>
  <c r="AA60" i="2"/>
  <c r="Z60" i="2"/>
  <c r="AA56" i="2"/>
  <c r="Z56" i="2"/>
  <c r="AA54" i="2"/>
  <c r="Z54" i="2"/>
  <c r="AA59" i="2"/>
  <c r="Z59" i="2"/>
  <c r="AA57" i="2"/>
  <c r="Z57" i="2"/>
  <c r="Z65" i="2"/>
  <c r="S54" i="2"/>
  <c r="AA65" i="2"/>
  <c r="U55" i="2"/>
  <c r="F10" i="2"/>
  <c r="L10" i="2" s="1"/>
  <c r="F11" i="2"/>
  <c r="L11" i="2" s="1"/>
  <c r="F12" i="2"/>
  <c r="L12" i="2" s="1"/>
  <c r="F13" i="2"/>
  <c r="L13" i="2" s="1"/>
  <c r="F14" i="2"/>
  <c r="L14" i="2" s="1"/>
  <c r="F15" i="2"/>
  <c r="L15" i="2" s="1"/>
  <c r="F16" i="2"/>
  <c r="L16" i="2" s="1"/>
  <c r="F17" i="2"/>
  <c r="L17" i="2" s="1"/>
  <c r="F18" i="2"/>
  <c r="L18" i="2" s="1"/>
  <c r="F19" i="2"/>
  <c r="L19" i="2" s="1"/>
  <c r="F9" i="2"/>
  <c r="L9" i="2" s="1"/>
  <c r="I20" i="2"/>
  <c r="H20" i="2"/>
  <c r="G20" i="2"/>
  <c r="D20" i="2"/>
  <c r="M19" i="2"/>
  <c r="Q19" i="2" s="1"/>
  <c r="E19" i="2"/>
  <c r="M18" i="2"/>
  <c r="Q18" i="2" s="1"/>
  <c r="E18" i="2"/>
  <c r="M17" i="2"/>
  <c r="Q17" i="2" s="1"/>
  <c r="E17" i="2"/>
  <c r="M16" i="2"/>
  <c r="Q16" i="2" s="1"/>
  <c r="E16" i="2"/>
  <c r="M15" i="2"/>
  <c r="Q15" i="2" s="1"/>
  <c r="E15" i="2"/>
  <c r="M14" i="2"/>
  <c r="Q14" i="2" s="1"/>
  <c r="E14" i="2"/>
  <c r="M13" i="2"/>
  <c r="Q13" i="2" s="1"/>
  <c r="E13" i="2"/>
  <c r="M12" i="2"/>
  <c r="Q12" i="2" s="1"/>
  <c r="E12" i="2"/>
  <c r="M11" i="2"/>
  <c r="Q11" i="2" s="1"/>
  <c r="E11" i="2"/>
  <c r="M10" i="2"/>
  <c r="Q10" i="2" s="1"/>
  <c r="E10" i="2"/>
  <c r="M9" i="2"/>
  <c r="Q9" i="2" s="1"/>
  <c r="E9" i="2"/>
  <c r="AB56" i="2" l="1"/>
  <c r="AC56" i="2" s="1"/>
  <c r="AB62" i="2"/>
  <c r="AC62" i="2" s="1"/>
  <c r="AB60" i="2"/>
  <c r="AC60" i="2" s="1"/>
  <c r="AB59" i="2"/>
  <c r="AC59" i="2" s="1"/>
  <c r="S65" i="2"/>
  <c r="T54" i="2"/>
  <c r="T65" i="2" s="1"/>
  <c r="U54" i="2"/>
  <c r="AB57" i="2"/>
  <c r="AC57" i="2" s="1"/>
  <c r="AB64" i="2"/>
  <c r="AC64" i="2" s="1"/>
  <c r="AA9" i="2"/>
  <c r="Z9" i="2"/>
  <c r="AA18" i="2"/>
  <c r="Z18" i="2"/>
  <c r="AA16" i="2"/>
  <c r="Z16" i="2"/>
  <c r="AA14" i="2"/>
  <c r="Z14" i="2"/>
  <c r="AA12" i="2"/>
  <c r="Z12" i="2"/>
  <c r="AA10" i="2"/>
  <c r="Z10" i="2"/>
  <c r="Z19" i="2"/>
  <c r="AA19" i="2"/>
  <c r="Z17" i="2"/>
  <c r="AA17" i="2"/>
  <c r="Z15" i="2"/>
  <c r="AA15" i="2"/>
  <c r="Z13" i="2"/>
  <c r="AA13" i="2"/>
  <c r="Z11" i="2"/>
  <c r="AA11" i="2"/>
  <c r="N11" i="2"/>
  <c r="R11" i="2" s="1"/>
  <c r="S11" i="2" s="1"/>
  <c r="T11" i="2" s="1"/>
  <c r="N13" i="2"/>
  <c r="R13" i="2" s="1"/>
  <c r="S13" i="2" s="1"/>
  <c r="N15" i="2"/>
  <c r="R15" i="2" s="1"/>
  <c r="N17" i="2"/>
  <c r="R17" i="2" s="1"/>
  <c r="S17" i="2" s="1"/>
  <c r="N19" i="2"/>
  <c r="R19" i="2" s="1"/>
  <c r="S19" i="2" s="1"/>
  <c r="T19" i="2" s="1"/>
  <c r="N9" i="2"/>
  <c r="R9" i="2" s="1"/>
  <c r="S9" i="2" s="1"/>
  <c r="T9" i="2" s="1"/>
  <c r="E20" i="2"/>
  <c r="N10" i="2"/>
  <c r="R10" i="2" s="1"/>
  <c r="S10" i="2" s="1"/>
  <c r="T10" i="2" s="1"/>
  <c r="N12" i="2"/>
  <c r="R12" i="2" s="1"/>
  <c r="S12" i="2" s="1"/>
  <c r="T12" i="2" s="1"/>
  <c r="N14" i="2"/>
  <c r="R14" i="2" s="1"/>
  <c r="N16" i="2"/>
  <c r="R16" i="2" s="1"/>
  <c r="S16" i="2" s="1"/>
  <c r="T16" i="2" s="1"/>
  <c r="N18" i="2"/>
  <c r="R18" i="2" s="1"/>
  <c r="S18" i="2" s="1"/>
  <c r="T18" i="2" s="1"/>
  <c r="K9" i="2"/>
  <c r="F20" i="2"/>
  <c r="K18" i="2"/>
  <c r="K16" i="2"/>
  <c r="K14" i="2"/>
  <c r="K12" i="2"/>
  <c r="K10" i="2"/>
  <c r="K19" i="2"/>
  <c r="K17" i="2"/>
  <c r="K15" i="2"/>
  <c r="K13" i="2"/>
  <c r="K11" i="2"/>
  <c r="Q20" i="2"/>
  <c r="S14" i="2"/>
  <c r="T14" i="2" s="1"/>
  <c r="S15" i="2"/>
  <c r="T15" i="2" s="1"/>
  <c r="D36" i="4"/>
  <c r="F43" i="4" s="1"/>
  <c r="H43" i="4" s="1"/>
  <c r="D35" i="4"/>
  <c r="F42" i="4" s="1"/>
  <c r="U11" i="2" l="1"/>
  <c r="X11" i="2" s="1"/>
  <c r="U12" i="2"/>
  <c r="Y12" i="2" s="1"/>
  <c r="U15" i="2"/>
  <c r="Y15" i="2" s="1"/>
  <c r="U65" i="2"/>
  <c r="Y65" i="2"/>
  <c r="W65" i="2"/>
  <c r="X65" i="2"/>
  <c r="AB55" i="2"/>
  <c r="AC55" i="2" s="1"/>
  <c r="T17" i="2"/>
  <c r="U17" i="2"/>
  <c r="T13" i="2"/>
  <c r="U13" i="2"/>
  <c r="R20" i="2"/>
  <c r="U10" i="2"/>
  <c r="U14" i="2"/>
  <c r="U18" i="2"/>
  <c r="Z20" i="2"/>
  <c r="V11" i="2"/>
  <c r="U19" i="2"/>
  <c r="W12" i="2"/>
  <c r="V12" i="2"/>
  <c r="U16" i="2"/>
  <c r="U9" i="2"/>
  <c r="AA20" i="2"/>
  <c r="S20" i="2"/>
  <c r="F44" i="4"/>
  <c r="H42" i="4"/>
  <c r="H44" i="4" s="1"/>
  <c r="D37" i="4"/>
  <c r="D39" i="4" s="1"/>
  <c r="W15" i="2" l="1"/>
  <c r="Y11" i="2"/>
  <c r="X15" i="2"/>
  <c r="W11" i="2"/>
  <c r="X12" i="2"/>
  <c r="AB12" i="2" s="1"/>
  <c r="AC12" i="2" s="1"/>
  <c r="V15" i="2"/>
  <c r="V65" i="2"/>
  <c r="AB54" i="2"/>
  <c r="AC54" i="2" s="1"/>
  <c r="Y14" i="2"/>
  <c r="X14" i="2"/>
  <c r="V14" i="2"/>
  <c r="W14" i="2"/>
  <c r="Y16" i="2"/>
  <c r="W16" i="2"/>
  <c r="X16" i="2"/>
  <c r="V16" i="2"/>
  <c r="X19" i="2"/>
  <c r="V19" i="2"/>
  <c r="Y19" i="2"/>
  <c r="W19" i="2"/>
  <c r="AB11" i="2"/>
  <c r="AC11" i="2" s="1"/>
  <c r="Y18" i="2"/>
  <c r="X18" i="2"/>
  <c r="V18" i="2"/>
  <c r="W18" i="2"/>
  <c r="Y10" i="2"/>
  <c r="W10" i="2"/>
  <c r="X10" i="2"/>
  <c r="V10" i="2"/>
  <c r="X13" i="2"/>
  <c r="V13" i="2"/>
  <c r="Y13" i="2"/>
  <c r="W13" i="2"/>
  <c r="X17" i="2"/>
  <c r="Y17" i="2"/>
  <c r="W17" i="2"/>
  <c r="V17" i="2"/>
  <c r="Y9" i="2"/>
  <c r="W9" i="2"/>
  <c r="X9" i="2"/>
  <c r="V9" i="2"/>
  <c r="U20" i="2"/>
  <c r="T20" i="2"/>
  <c r="AB15" i="2" l="1"/>
  <c r="AC15" i="2" s="1"/>
  <c r="V20" i="2"/>
  <c r="W20" i="2"/>
  <c r="AB65" i="2"/>
  <c r="AC69" i="2" s="1"/>
  <c r="AC65" i="2"/>
  <c r="AC70" i="2" s="1"/>
  <c r="AB9" i="2"/>
  <c r="X20" i="2"/>
  <c r="Y20" i="2"/>
  <c r="AB17" i="2"/>
  <c r="AC17" i="2" s="1"/>
  <c r="AB10" i="2"/>
  <c r="AC10" i="2" s="1"/>
  <c r="AB18" i="2"/>
  <c r="AC18" i="2" s="1"/>
  <c r="AB16" i="2"/>
  <c r="AC16" i="2" s="1"/>
  <c r="AB14" i="2"/>
  <c r="AC14" i="2" s="1"/>
  <c r="AB13" i="2"/>
  <c r="AC13" i="2" s="1"/>
  <c r="AB19" i="2"/>
  <c r="AC19" i="2" s="1"/>
  <c r="AC68" i="2" l="1"/>
  <c r="AB68" i="2" s="1"/>
  <c r="AB69" i="2"/>
  <c r="AB20" i="2"/>
  <c r="AC9" i="2"/>
  <c r="AC20" i="2" s="1"/>
</calcChain>
</file>

<file path=xl/sharedStrings.xml><?xml version="1.0" encoding="utf-8"?>
<sst xmlns="http://schemas.openxmlformats.org/spreadsheetml/2006/main" count="172" uniqueCount="109">
  <si>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</si>
  <si>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</si>
  <si>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</si>
  <si>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</si>
  <si>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</si>
  <si>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</si>
  <si>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</si>
  <si>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</si>
  <si>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</si>
  <si>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</si>
  <si>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</si>
  <si>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</si>
  <si>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</si>
  <si>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</si>
  <si>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</si>
  <si>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</si>
  <si>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</si>
  <si>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Position Title </t>
  </si>
  <si>
    <t>Actual Salary (Prog 005)</t>
  </si>
  <si>
    <t xml:space="preserve">Actual Salary (General Fund) </t>
  </si>
  <si>
    <t xml:space="preserve">Hourly Rate With 3% </t>
  </si>
  <si>
    <t>FICA       (7.65%</t>
  </si>
  <si>
    <t>Health Ins.</t>
  </si>
  <si>
    <t>Life Ins.</t>
  </si>
  <si>
    <t>Projected Fringes</t>
  </si>
  <si>
    <t>Licensed Vocational Nurse III</t>
  </si>
  <si>
    <t>G003</t>
  </si>
  <si>
    <t>G004</t>
  </si>
  <si>
    <t>G005</t>
  </si>
  <si>
    <t>G006</t>
  </si>
  <si>
    <t>Outreach Specialist I</t>
  </si>
  <si>
    <t>G007</t>
  </si>
  <si>
    <t>Asst TB Records Mngr</t>
  </si>
  <si>
    <t>G008</t>
  </si>
  <si>
    <t>G010</t>
  </si>
  <si>
    <t>G011</t>
  </si>
  <si>
    <t xml:space="preserve">Notes: </t>
  </si>
  <si>
    <t>T.B. Elimination FY 14 (program 011)</t>
  </si>
  <si>
    <t>Hourly Rate (current)</t>
  </si>
  <si>
    <t>Actual Salary (TB Progam)  (current)</t>
  </si>
  <si>
    <t># of   Hours in 2014</t>
  </si>
  <si>
    <t>Projected Total Salaries &amp; Fringes</t>
  </si>
  <si>
    <t>County Salary Schedule ------------&gt;</t>
  </si>
  <si>
    <t>G002</t>
  </si>
  <si>
    <t>G012</t>
  </si>
  <si>
    <t>Clerk III</t>
  </si>
  <si>
    <t>G009</t>
  </si>
  <si>
    <t>Outreach Specialist II</t>
  </si>
  <si>
    <t>TB ELIMINATION FY 15  (FEDERAL)</t>
  </si>
  <si>
    <t>09/01/2014 - 08/31/2015</t>
  </si>
  <si>
    <t>2014 Budgeted Salary</t>
  </si>
  <si>
    <t xml:space="preserve">2015 PAYROLL SCHEDULE </t>
  </si>
  <si>
    <t>For FY 15 Grant Periods (09/01/2014 through 08/31/2015)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</si>
  <si>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</si>
  <si>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</si>
  <si>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</si>
  <si>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</si>
  <si>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</si>
  <si>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</si>
  <si>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</si>
  <si>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</si>
  <si>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</si>
  <si>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</si>
  <si>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</si>
  <si>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</si>
  <si>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</si>
  <si>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</si>
  <si>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</si>
  <si>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</si>
  <si>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</si>
  <si>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</si>
  <si>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</si>
  <si>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</si>
  <si>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</si>
  <si>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</si>
  <si>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</si>
  <si>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</si>
  <si>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</si>
  <si>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</si>
  <si>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</si>
  <si>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</si>
  <si>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</si>
  <si>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</si>
  <si>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</si>
  <si>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 xml:space="preserve"> x 8 hrs = </t>
  </si>
  <si>
    <t xml:space="preserve">Number of Work Days To Be Paid at 2015 Salary </t>
  </si>
  <si>
    <t>Salary Amount from 09/01/14 - 12/31/14</t>
  </si>
  <si>
    <t>Salary Amount from 01/01/15 - 08/31/15</t>
  </si>
  <si>
    <t>2015 Budgetd Salary With 3% COLA</t>
  </si>
  <si>
    <t>% of TB Grant Funding</t>
  </si>
  <si>
    <t>% of Other Sources Funding</t>
  </si>
  <si>
    <t>Salary (TB Progam)  (With 3% COLA)</t>
  </si>
  <si>
    <t>2014 Payroll  Salary</t>
  </si>
  <si>
    <t># of   Hours in 2015</t>
  </si>
  <si>
    <t>Fiscal Year Salary Amount 09/01/14 - 08/31/15</t>
  </si>
  <si>
    <t>Monlty Salary</t>
  </si>
  <si>
    <t>TB Grant Projected Salaries</t>
  </si>
  <si>
    <t>Retirement  (11.28%)</t>
  </si>
  <si>
    <t>Unemployment  (.57%)</t>
  </si>
  <si>
    <t>Workers Comp (.75%)</t>
  </si>
  <si>
    <t>Local Match Projected Fringes</t>
  </si>
  <si>
    <t>Local Match Projected Total Salaries &amp; Fringes</t>
  </si>
  <si>
    <t>Local Match</t>
  </si>
  <si>
    <t>Local Match Fringes</t>
  </si>
  <si>
    <t>This schedule was prepared when the grant application was submitted to DSHS on 05/08/14.</t>
  </si>
  <si>
    <t>A 3% cost of living increase is budgeted from 01/01/15 to 08/31/15. (pending CC approval)</t>
  </si>
  <si>
    <t xml:space="preserve">2015 fringe benefit rates are used as this is the latest information available at this time.  </t>
  </si>
  <si>
    <t xml:space="preserve">Actual work hours in grant period used which total to 2,088 for FY 15. </t>
  </si>
  <si>
    <t>2015 Fringe Rates --------------------&gt;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</si>
</sst>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9F7C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52">
    <xf numFmtId="0" fontId="0" fillId="0" borderId="0" xfId="0"/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6" xfId="1" applyBorder="1"/>
    <xf numFmtId="0" fontId="9" fillId="0" borderId="0" xfId="1" applyFont="1"/>
    <xf numFmtId="0" fontId="1" fillId="4" borderId="0" xfId="1" applyFill="1"/>
    <xf numFmtId="0" fontId="5" fillId="0" borderId="5" xfId="1" applyFont="1" applyBorder="1" applyAlignment="1">
      <alignment horizontal="center" wrapText="1"/>
    </xf>
    <xf numFmtId="0" fontId="1" fillId="4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11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0" fontId="1" fillId="2" borderId="14" xfId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2" fillId="0" borderId="0" xfId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4" fillId="0" borderId="0" xfId="1" applyFont="1"/>
    <xf numFmtId="0" fontId="14" fillId="5" borderId="7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1" fillId="5" borderId="0" xfId="1" applyFill="1"/>
    <xf numFmtId="0" fontId="1" fillId="0" borderId="0" xfId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1" xfId="2" applyFont="1" applyFill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0" fontId="1" fillId="0" borderId="4" xfId="1" applyBorder="1" applyAlignment="1">
      <alignment wrapText="1"/>
    </xf>
    <xf numFmtId="0" fontId="1" fillId="0" borderId="1" xfId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10" fillId="0" borderId="0" xfId="1" applyFont="1"/>
    <xf numFmtId="0" fontId="15" fillId="0" borderId="1" xfId="1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4" fontId="11" fillId="2" borderId="5" xfId="1" applyNumberFormat="1" applyFont="1" applyFill="1" applyBorder="1"/>
    <xf numFmtId="0" fontId="9" fillId="3" borderId="1" xfId="1" applyFont="1" applyFill="1" applyBorder="1" applyAlignment="1">
      <alignment horizontal="center" wrapText="1"/>
    </xf>
    <xf numFmtId="49" fontId="5" fillId="0" borderId="0" xfId="1" applyNumberFormat="1" applyFont="1" applyFill="1" applyBorder="1"/>
    <xf numFmtId="0" fontId="6" fillId="0" borderId="0" xfId="1" applyFont="1"/>
    <xf numFmtId="164" fontId="1" fillId="0" borderId="0" xfId="2" applyNumberFormat="1" applyFill="1" applyBorder="1"/>
    <xf numFmtId="49" fontId="8" fillId="0" borderId="0" xfId="1" applyNumberFormat="1" applyFont="1" applyFill="1" applyBorder="1"/>
    <xf numFmtId="49" fontId="6" fillId="0" borderId="0" xfId="1" applyNumberFormat="1" applyFont="1" applyFill="1" applyBorder="1"/>
    <xf numFmtId="43" fontId="1" fillId="0" borderId="1" xfId="2" applyFont="1" applyFill="1" applyBorder="1"/>
    <xf numFmtId="43" fontId="0" fillId="5" borderId="1" xfId="2" applyFont="1" applyFill="1" applyBorder="1"/>
    <xf numFmtId="43" fontId="1" fillId="5" borderId="1" xfId="2" applyFill="1" applyBorder="1"/>
    <xf numFmtId="43" fontId="5" fillId="0" borderId="1" xfId="1" applyNumberFormat="1" applyFont="1" applyFill="1" applyBorder="1"/>
    <xf numFmtId="43" fontId="1" fillId="0" borderId="0" xfId="4" applyFont="1"/>
    <xf numFmtId="43" fontId="1" fillId="6" borderId="1" xfId="2" applyFill="1" applyBorder="1"/>
    <xf numFmtId="43" fontId="1" fillId="5" borderId="1" xfId="1" applyNumberFormat="1" applyFill="1" applyBorder="1"/>
    <xf numFmtId="0" fontId="0" fillId="7" borderId="0" xfId="0" applyFill="1"/>
    <xf numFmtId="0" fontId="17" fillId="0" borderId="0" xfId="0" applyFont="1"/>
    <xf numFmtId="43" fontId="5" fillId="0" borderId="4" xfId="1" applyNumberFormat="1" applyFont="1" applyFill="1" applyBorder="1"/>
    <xf numFmtId="43" fontId="5" fillId="5" borderId="1" xfId="1" applyNumberFormat="1" applyFont="1" applyFill="1" applyBorder="1"/>
    <xf numFmtId="43" fontId="11" fillId="8" borderId="1" xfId="1" applyNumberFormat="1" applyFont="1" applyFill="1" applyBorder="1"/>
    <xf numFmtId="0" fontId="19" fillId="0" borderId="4" xfId="0" applyFont="1" applyBorder="1" applyAlignment="1" applyProtection="1">
      <alignment horizontal="left" vertical="center" wrapText="1"/>
      <protection locked="0"/>
    </xf>
    <xf numFmtId="43" fontId="1" fillId="0" borderId="1" xfId="2" applyFont="1" applyFill="1" applyBorder="1" applyAlignment="1">
      <alignment horizontal="right"/>
    </xf>
    <xf numFmtId="43" fontId="18" fillId="0" borderId="0" xfId="0" applyNumberFormat="1" applyFont="1" applyFill="1" applyBorder="1"/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3" fontId="0" fillId="0" borderId="1" xfId="2" applyFont="1" applyFill="1" applyBorder="1"/>
    <xf numFmtId="43" fontId="1" fillId="0" borderId="1" xfId="2" applyFill="1" applyBorder="1"/>
    <xf numFmtId="0" fontId="1" fillId="2" borderId="9" xfId="1" applyFont="1" applyFill="1" applyBorder="1"/>
    <xf numFmtId="0" fontId="1" fillId="2" borderId="12" xfId="1" applyFont="1" applyFill="1" applyBorder="1"/>
    <xf numFmtId="0" fontId="1" fillId="0" borderId="12" xfId="1" applyFont="1" applyFill="1" applyBorder="1"/>
    <xf numFmtId="14" fontId="1" fillId="2" borderId="12" xfId="1" applyNumberFormat="1" applyFont="1" applyFill="1" applyBorder="1"/>
    <xf numFmtId="0" fontId="1" fillId="2" borderId="4" xfId="1" applyFont="1" applyFill="1" applyBorder="1"/>
    <xf numFmtId="0" fontId="1" fillId="0" borderId="0" xfId="1" applyFont="1"/>
    <xf numFmtId="1" fontId="1" fillId="0" borderId="0" xfId="1" applyNumberFormat="1" applyFont="1"/>
    <xf numFmtId="0" fontId="1" fillId="0" borderId="0" xfId="1" applyFill="1"/>
    <xf numFmtId="0" fontId="5" fillId="0" borderId="0" xfId="1" applyFont="1" applyFill="1" applyAlignment="1">
      <alignment wrapText="1"/>
    </xf>
    <xf numFmtId="0" fontId="0" fillId="0" borderId="0" xfId="0" applyFill="1"/>
    <xf numFmtId="43" fontId="5" fillId="0" borderId="3" xfId="2" applyFont="1" applyFill="1" applyBorder="1" applyAlignment="1">
      <alignment horizontal="center" wrapText="1"/>
    </xf>
    <xf numFmtId="43" fontId="1" fillId="9" borderId="1" xfId="1" applyNumberFormat="1" applyFill="1" applyBorder="1"/>
    <xf numFmtId="43" fontId="13" fillId="8" borderId="1" xfId="1" applyNumberFormat="1" applyFont="1" applyFill="1" applyBorder="1"/>
    <xf numFmtId="43" fontId="5" fillId="9" borderId="1" xfId="1" applyNumberFormat="1" applyFont="1" applyFill="1" applyBorder="1"/>
    <xf numFmtId="0" fontId="0" fillId="0" borderId="0" xfId="0" applyFill="1" applyBorder="1"/>
    <xf numFmtId="0" fontId="5" fillId="0" borderId="4" xfId="1" applyFont="1" applyBorder="1"/>
    <xf numFmtId="43" fontId="0" fillId="0" borderId="5" xfId="2" applyFont="1" applyFill="1" applyBorder="1"/>
    <xf numFmtId="43" fontId="5" fillId="0" borderId="14" xfId="1" applyNumberFormat="1" applyFont="1" applyFill="1" applyBorder="1"/>
    <xf numFmtId="43" fontId="1" fillId="5" borderId="3" xfId="2" applyFill="1" applyBorder="1"/>
    <xf numFmtId="43" fontId="5" fillId="0" borderId="15" xfId="1" applyNumberFormat="1" applyFont="1" applyFill="1" applyBorder="1"/>
    <xf numFmtId="43" fontId="5" fillId="0" borderId="19" xfId="2" applyFont="1" applyBorder="1" applyAlignment="1">
      <alignment horizontal="center" wrapText="1"/>
    </xf>
    <xf numFmtId="43" fontId="5" fillId="0" borderId="20" xfId="2" applyFont="1" applyBorder="1" applyAlignment="1">
      <alignment horizontal="center" wrapText="1"/>
    </xf>
    <xf numFmtId="43" fontId="5" fillId="5" borderId="23" xfId="1" applyNumberFormat="1" applyFont="1" applyFill="1" applyBorder="1"/>
    <xf numFmtId="43" fontId="5" fillId="5" borderId="24" xfId="1" applyNumberFormat="1" applyFont="1" applyFill="1" applyBorder="1"/>
    <xf numFmtId="43" fontId="14" fillId="0" borderId="21" xfId="2" applyFont="1" applyFill="1" applyBorder="1"/>
    <xf numFmtId="43" fontId="14" fillId="0" borderId="22" xfId="2" applyFont="1" applyFill="1" applyBorder="1" applyAlignment="1">
      <alignment horizontal="right"/>
    </xf>
    <xf numFmtId="43" fontId="14" fillId="0" borderId="22" xfId="2" applyFont="1" applyFill="1" applyBorder="1"/>
    <xf numFmtId="4" fontId="14" fillId="0" borderId="1" xfId="1" applyNumberFormat="1" applyFont="1" applyBorder="1"/>
    <xf numFmtId="43" fontId="14" fillId="0" borderId="2" xfId="1" applyNumberFormat="1" applyFont="1" applyBorder="1"/>
    <xf numFmtId="43" fontId="14" fillId="0" borderId="1" xfId="1" applyNumberFormat="1" applyFont="1" applyBorder="1"/>
    <xf numFmtId="0" fontId="9" fillId="10" borderId="1" xfId="1" applyFont="1" applyFill="1" applyBorder="1" applyAlignment="1">
      <alignment horizontal="center" wrapText="1"/>
    </xf>
    <xf numFmtId="43" fontId="11" fillId="10" borderId="1" xfId="1" applyNumberFormat="1" applyFont="1" applyFill="1" applyBorder="1"/>
    <xf numFmtId="43" fontId="13" fillId="10" borderId="1" xfId="1" applyNumberFormat="1" applyFont="1" applyFill="1" applyBorder="1"/>
    <xf numFmtId="43" fontId="11" fillId="5" borderId="1" xfId="1" applyNumberFormat="1" applyFont="1" applyFill="1" applyBorder="1"/>
    <xf numFmtId="49" fontId="1" fillId="0" borderId="0" xfId="1" applyNumberFormat="1" applyFont="1" applyFill="1" applyBorder="1"/>
    <xf numFmtId="43" fontId="0" fillId="0" borderId="0" xfId="0" applyNumberFormat="1"/>
    <xf numFmtId="43" fontId="0" fillId="0" borderId="6" xfId="0" applyNumberForma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5" borderId="16" xfId="1" applyFont="1" applyFill="1" applyBorder="1" applyAlignment="1">
      <alignment horizontal="center" wrapText="1"/>
    </xf>
    <xf numFmtId="0" fontId="5" fillId="5" borderId="17" xfId="1" applyFont="1" applyFill="1" applyBorder="1" applyAlignment="1">
      <alignment horizontal="center" wrapText="1"/>
    </xf>
    <xf numFmtId="0" fontId="18" fillId="5" borderId="16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5" xfId="1" applyFont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CCFFCC"/>
      <color rgb="FFA9F7C3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171450</xdr:rowOff>
        </xdr:from>
        <xdr:to>
          <xdr:col>5</xdr:col>
          <xdr:colOff>19050</xdr:colOff>
          <xdr:row>29</xdr:row>
          <xdr:rowOff>19050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9525</xdr:rowOff>
        </xdr:from>
        <xdr:to>
          <xdr:col>5</xdr:col>
          <xdr:colOff>19050</xdr:colOff>
          <xdr:row>31</xdr:row>
          <xdr:rowOff>19050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tabSelected="1" topLeftCell="A7" workbookViewId="0">
      <selection activeCell="B9" sqref="B9:B19"/>
    </sheetView>
  </sheetViews>
  <sheetFormatPr defaultRowHeight="15" x14ac:dyDescent="0.25"/>
  <cols>
    <col min="1" max="1" width="7.28515625" customWidth="1"/>
    <col min="3" max="3" width="10.85546875" customWidth="1"/>
    <col min="4" max="5" width="11.5703125" customWidth="1"/>
    <col min="6" max="10" width="11.5703125" style="105" customWidth="1"/>
    <col min="11" max="11" width="10.140625" style="105" customWidth="1"/>
    <col min="12" max="12" width="9" style="105" customWidth="1"/>
    <col min="13" max="16" width="9.140625" customWidth="1"/>
    <col min="17" max="17" width="11.140625" customWidth="1"/>
    <col min="18" max="19" width="11.85546875" customWidth="1"/>
    <col min="20" max="20" width="10.140625" customWidth="1"/>
    <col min="21" max="21" width="11.7109375" customWidth="1"/>
    <col min="22" max="22" width="11.140625" customWidth="1"/>
    <col min="23" max="23" width="10.7109375" customWidth="1"/>
    <col min="24" max="24" width="9.5703125" customWidth="1"/>
    <col min="25" max="25" width="9.85546875" customWidth="1"/>
    <col min="26" max="26" width="10.28515625" customWidth="1"/>
    <col min="27" max="27" width="9.140625" customWidth="1"/>
    <col min="28" max="28" width="12" customWidth="1"/>
    <col min="29" max="29" width="12.140625" customWidth="1"/>
  </cols>
  <sheetData>
    <row r="1" spans="1:29" ht="20.25" x14ac:dyDescent="0.3">
      <c r="A1" s="138" t="s">
        <v>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40"/>
    </row>
    <row r="2" spans="1:29" ht="20.25" x14ac:dyDescent="0.3">
      <c r="A2" s="140" t="s">
        <v>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40"/>
    </row>
    <row r="3" spans="1:29" ht="20.25" x14ac:dyDescent="0.3">
      <c r="A3" s="140" t="s">
        <v>10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40"/>
    </row>
    <row r="4" spans="1:29" ht="20.25" x14ac:dyDescent="0.3">
      <c r="A4" s="140" t="s">
        <v>49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40"/>
    </row>
    <row r="5" spans="1:29" ht="20.25" x14ac:dyDescent="0.3">
      <c r="A5" s="142" t="s">
        <v>11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40"/>
    </row>
    <row r="6" spans="1:29" x14ac:dyDescent="0.25">
      <c r="A6" s="65" t="s">
        <v>37</v>
      </c>
      <c r="B6" s="40"/>
      <c r="C6" s="40"/>
      <c r="D6" s="40"/>
      <c r="E6" s="40"/>
      <c r="F6" s="103"/>
      <c r="G6" s="103"/>
      <c r="H6" s="103"/>
      <c r="I6" s="103"/>
      <c r="J6" s="103"/>
      <c r="K6" s="103"/>
      <c r="L6" s="103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15" customHeight="1" x14ac:dyDescent="0.25">
      <c r="A7" s="41"/>
      <c r="B7" s="41"/>
      <c r="C7" s="41"/>
      <c r="D7" s="41"/>
      <c r="E7" s="41"/>
      <c r="F7" s="104"/>
      <c r="G7" s="104"/>
      <c r="H7" s="104"/>
      <c r="I7" s="104"/>
      <c r="J7" s="104"/>
      <c r="K7" s="104"/>
      <c r="L7" s="104"/>
      <c r="M7" s="136" t="s">
        <v>12</v>
      </c>
      <c r="N7" s="137"/>
      <c r="O7" s="91"/>
      <c r="P7" s="91"/>
      <c r="Q7" s="42">
        <v>2014</v>
      </c>
      <c r="R7" s="42">
        <v>2015</v>
      </c>
      <c r="S7" s="42"/>
      <c r="T7" s="93"/>
      <c r="U7" s="92"/>
      <c r="V7" s="135" t="s">
        <v>13</v>
      </c>
      <c r="W7" s="133"/>
      <c r="X7" s="133"/>
      <c r="Y7" s="134"/>
      <c r="Z7" s="133" t="s">
        <v>14</v>
      </c>
      <c r="AA7" s="134"/>
      <c r="AB7" s="62"/>
      <c r="AC7" s="61"/>
    </row>
    <row r="8" spans="1:29" ht="71.25" customHeight="1" x14ac:dyDescent="0.25">
      <c r="A8" s="43" t="s">
        <v>15</v>
      </c>
      <c r="B8" s="43" t="s">
        <v>16</v>
      </c>
      <c r="C8" s="44" t="s">
        <v>17</v>
      </c>
      <c r="D8" s="47" t="s">
        <v>92</v>
      </c>
      <c r="E8" s="47" t="s">
        <v>88</v>
      </c>
      <c r="F8" s="45" t="s">
        <v>50</v>
      </c>
      <c r="G8" s="45" t="s">
        <v>18</v>
      </c>
      <c r="H8" s="45" t="s">
        <v>19</v>
      </c>
      <c r="I8" s="46" t="s">
        <v>39</v>
      </c>
      <c r="J8" s="46" t="s">
        <v>91</v>
      </c>
      <c r="K8" s="106" t="s">
        <v>90</v>
      </c>
      <c r="L8" s="106" t="s">
        <v>89</v>
      </c>
      <c r="M8" s="45" t="s">
        <v>38</v>
      </c>
      <c r="N8" s="45" t="s">
        <v>20</v>
      </c>
      <c r="O8" s="47" t="s">
        <v>40</v>
      </c>
      <c r="P8" s="45" t="s">
        <v>93</v>
      </c>
      <c r="Q8" s="45" t="s">
        <v>86</v>
      </c>
      <c r="R8" s="45" t="s">
        <v>87</v>
      </c>
      <c r="S8" s="91" t="s">
        <v>94</v>
      </c>
      <c r="T8" s="44" t="s">
        <v>95</v>
      </c>
      <c r="U8" s="44" t="s">
        <v>96</v>
      </c>
      <c r="V8" s="66" t="s">
        <v>21</v>
      </c>
      <c r="W8" s="66" t="s">
        <v>97</v>
      </c>
      <c r="X8" s="66" t="s">
        <v>98</v>
      </c>
      <c r="Y8" s="66" t="s">
        <v>99</v>
      </c>
      <c r="Z8" s="64" t="s">
        <v>22</v>
      </c>
      <c r="AA8" s="48" t="s">
        <v>23</v>
      </c>
      <c r="AB8" s="67" t="s">
        <v>24</v>
      </c>
      <c r="AC8" s="69" t="s">
        <v>41</v>
      </c>
    </row>
    <row r="9" spans="1:29" ht="39" x14ac:dyDescent="0.25">
      <c r="A9" s="53" t="s">
        <v>43</v>
      </c>
      <c r="B9" s="53"/>
      <c r="C9" s="57" t="s">
        <v>25</v>
      </c>
      <c r="D9" s="76">
        <v>48149</v>
      </c>
      <c r="E9" s="76">
        <f t="shared" ref="E9:E19" si="0">D9*1.03</f>
        <v>49593.47</v>
      </c>
      <c r="F9" s="94">
        <f>SUM(G9:I9)</f>
        <v>48149</v>
      </c>
      <c r="G9" s="75">
        <v>1820</v>
      </c>
      <c r="H9" s="88">
        <v>9952</v>
      </c>
      <c r="I9" s="77">
        <v>36377</v>
      </c>
      <c r="J9" s="80">
        <f>I9*1.03</f>
        <v>37468.31</v>
      </c>
      <c r="K9" s="95">
        <f t="shared" ref="K9:K19" si="1">(G9+H9)/F9</f>
        <v>0.24449105900434071</v>
      </c>
      <c r="L9" s="95">
        <f>ROUND((I9/F9),2)</f>
        <v>0.76</v>
      </c>
      <c r="M9" s="49">
        <f t="shared" ref="M9:M19" si="2">D9/26/80</f>
        <v>23.148557692307694</v>
      </c>
      <c r="N9" s="49">
        <f t="shared" ref="N9:N19" si="3">E9/26/80</f>
        <v>23.843014423076923</v>
      </c>
      <c r="O9" s="50">
        <v>704</v>
      </c>
      <c r="P9" s="50">
        <v>1384</v>
      </c>
      <c r="Q9" s="51">
        <f>M9*O9</f>
        <v>16296.584615384616</v>
      </c>
      <c r="R9" s="51">
        <f>N9*P9</f>
        <v>32998.731961538462</v>
      </c>
      <c r="S9" s="51">
        <f>SUM(Q9:R9)</f>
        <v>49295.316576923076</v>
      </c>
      <c r="T9" s="81">
        <f>ROUND((S9/12),2)</f>
        <v>4107.9399999999996</v>
      </c>
      <c r="U9" s="107">
        <f>ROUND((L9*S9),2)</f>
        <v>37464.44</v>
      </c>
      <c r="V9" s="63">
        <f>U9*0.0765</f>
        <v>2866.0296600000001</v>
      </c>
      <c r="W9" s="63">
        <f>U9*0.1128</f>
        <v>4225.988832</v>
      </c>
      <c r="X9" s="63">
        <f>U9*0.0057</f>
        <v>213.54730800000002</v>
      </c>
      <c r="Y9" s="63">
        <f>U9*0.0075</f>
        <v>280.98329999999999</v>
      </c>
      <c r="Z9" s="52">
        <f>ROUND((5839.05*L9),2)</f>
        <v>4437.68</v>
      </c>
      <c r="AA9" s="51">
        <f>ROUND((37.56*L9),2)</f>
        <v>28.55</v>
      </c>
      <c r="AB9" s="68">
        <f>SUM(V9:AA9)</f>
        <v>12052.7791</v>
      </c>
      <c r="AC9" s="86">
        <f>U9+AB9</f>
        <v>49517.219100000002</v>
      </c>
    </row>
    <row r="10" spans="1:29" ht="42" customHeight="1" x14ac:dyDescent="0.25">
      <c r="A10" s="53" t="s">
        <v>26</v>
      </c>
      <c r="B10" s="53"/>
      <c r="C10" s="57" t="s">
        <v>25</v>
      </c>
      <c r="D10" s="76">
        <v>48149</v>
      </c>
      <c r="E10" s="76">
        <f t="shared" si="0"/>
        <v>49593.47</v>
      </c>
      <c r="F10" s="94">
        <f t="shared" ref="F10:F19" si="4">SUM(G10:I10)</f>
        <v>48149</v>
      </c>
      <c r="G10" s="75">
        <v>1820</v>
      </c>
      <c r="H10" s="75">
        <v>9952</v>
      </c>
      <c r="I10" s="77">
        <v>36377</v>
      </c>
      <c r="J10" s="80">
        <f t="shared" ref="J10:J19" si="5">I10*1.03</f>
        <v>37468.31</v>
      </c>
      <c r="K10" s="95">
        <f t="shared" si="1"/>
        <v>0.24449105900434071</v>
      </c>
      <c r="L10" s="95">
        <f t="shared" ref="L10:L19" si="6">ROUND((I10/F10),2)</f>
        <v>0.76</v>
      </c>
      <c r="M10" s="49">
        <f t="shared" si="2"/>
        <v>23.148557692307694</v>
      </c>
      <c r="N10" s="49">
        <f t="shared" si="3"/>
        <v>23.843014423076923</v>
      </c>
      <c r="O10" s="50">
        <v>704</v>
      </c>
      <c r="P10" s="50">
        <v>1384</v>
      </c>
      <c r="Q10" s="51">
        <f t="shared" ref="Q10:Q19" si="7">M10*O10</f>
        <v>16296.584615384616</v>
      </c>
      <c r="R10" s="51">
        <f t="shared" ref="R10:R19" si="8">N10*P10</f>
        <v>32998.731961538462</v>
      </c>
      <c r="S10" s="51">
        <f t="shared" ref="S10:S19" si="9">SUM(Q10:R10)</f>
        <v>49295.316576923076</v>
      </c>
      <c r="T10" s="81">
        <f t="shared" ref="T10:T19" si="10">ROUND((S10/12),2)</f>
        <v>4107.9399999999996</v>
      </c>
      <c r="U10" s="107">
        <f t="shared" ref="U10:U19" si="11">ROUND((L10*S10),2)</f>
        <v>37464.44</v>
      </c>
      <c r="V10" s="63">
        <f t="shared" ref="V10:V19" si="12">U10*0.0765</f>
        <v>2866.0296600000001</v>
      </c>
      <c r="W10" s="63">
        <f t="shared" ref="W10:W19" si="13">U10*0.1128</f>
        <v>4225.988832</v>
      </c>
      <c r="X10" s="63">
        <f t="shared" ref="X10:X19" si="14">U10*0.0057</f>
        <v>213.54730800000002</v>
      </c>
      <c r="Y10" s="63">
        <f t="shared" ref="Y10:Y19" si="15">U10*0.0075</f>
        <v>280.98329999999999</v>
      </c>
      <c r="Z10" s="52">
        <f t="shared" ref="Z10:Z19" si="16">ROUND((5839.05*L10),2)</f>
        <v>4437.68</v>
      </c>
      <c r="AA10" s="51">
        <f t="shared" ref="AA10:AA19" si="17">ROUND((37.56*L10),2)</f>
        <v>28.55</v>
      </c>
      <c r="AB10" s="68">
        <f t="shared" ref="AB10:AB19" si="18">SUM(V10:AA10)</f>
        <v>12052.7791</v>
      </c>
      <c r="AC10" s="86">
        <f t="shared" ref="AC10:AC19" si="19">U10+AB10</f>
        <v>49517.219100000002</v>
      </c>
    </row>
    <row r="11" spans="1:29" ht="42" customHeight="1" x14ac:dyDescent="0.25">
      <c r="A11" s="53" t="s">
        <v>27</v>
      </c>
      <c r="B11" s="53"/>
      <c r="C11" s="58" t="s">
        <v>25</v>
      </c>
      <c r="D11" s="76">
        <v>48149</v>
      </c>
      <c r="E11" s="76">
        <f t="shared" si="0"/>
        <v>49593.47</v>
      </c>
      <c r="F11" s="94">
        <f t="shared" si="4"/>
        <v>48149</v>
      </c>
      <c r="G11" s="75">
        <v>0</v>
      </c>
      <c r="H11" s="88">
        <v>11772</v>
      </c>
      <c r="I11" s="77">
        <v>36377</v>
      </c>
      <c r="J11" s="80">
        <f t="shared" si="5"/>
        <v>37468.31</v>
      </c>
      <c r="K11" s="95">
        <f t="shared" si="1"/>
        <v>0.24449105900434071</v>
      </c>
      <c r="L11" s="95">
        <f t="shared" si="6"/>
        <v>0.76</v>
      </c>
      <c r="M11" s="49">
        <f t="shared" si="2"/>
        <v>23.148557692307694</v>
      </c>
      <c r="N11" s="49">
        <f t="shared" si="3"/>
        <v>23.843014423076923</v>
      </c>
      <c r="O11" s="50">
        <v>704</v>
      </c>
      <c r="P11" s="50">
        <v>1384</v>
      </c>
      <c r="Q11" s="51">
        <f t="shared" si="7"/>
        <v>16296.584615384616</v>
      </c>
      <c r="R11" s="51">
        <f t="shared" si="8"/>
        <v>32998.731961538462</v>
      </c>
      <c r="S11" s="51">
        <f t="shared" si="9"/>
        <v>49295.316576923076</v>
      </c>
      <c r="T11" s="81">
        <f t="shared" si="10"/>
        <v>4107.9399999999996</v>
      </c>
      <c r="U11" s="107">
        <f t="shared" si="11"/>
        <v>37464.44</v>
      </c>
      <c r="V11" s="63">
        <f t="shared" si="12"/>
        <v>2866.0296600000001</v>
      </c>
      <c r="W11" s="63">
        <f t="shared" si="13"/>
        <v>4225.988832</v>
      </c>
      <c r="X11" s="63">
        <f t="shared" si="14"/>
        <v>213.54730800000002</v>
      </c>
      <c r="Y11" s="63">
        <f t="shared" si="15"/>
        <v>280.98329999999999</v>
      </c>
      <c r="Z11" s="52">
        <f t="shared" si="16"/>
        <v>4437.68</v>
      </c>
      <c r="AA11" s="51">
        <f t="shared" si="17"/>
        <v>28.55</v>
      </c>
      <c r="AB11" s="68">
        <f t="shared" si="18"/>
        <v>12052.7791</v>
      </c>
      <c r="AC11" s="86">
        <f t="shared" si="19"/>
        <v>49517.219100000002</v>
      </c>
    </row>
    <row r="12" spans="1:29" ht="42" customHeight="1" x14ac:dyDescent="0.25">
      <c r="A12" s="53" t="s">
        <v>28</v>
      </c>
      <c r="B12" s="53"/>
      <c r="C12" s="58" t="s">
        <v>25</v>
      </c>
      <c r="D12" s="76">
        <v>48149</v>
      </c>
      <c r="E12" s="76">
        <f t="shared" si="0"/>
        <v>49593.47</v>
      </c>
      <c r="F12" s="94">
        <f t="shared" si="4"/>
        <v>48149</v>
      </c>
      <c r="G12" s="75">
        <v>1593</v>
      </c>
      <c r="H12" s="88">
        <v>14637</v>
      </c>
      <c r="I12" s="77">
        <v>31919</v>
      </c>
      <c r="J12" s="80">
        <f t="shared" si="5"/>
        <v>32876.57</v>
      </c>
      <c r="K12" s="95">
        <f t="shared" si="1"/>
        <v>0.33707865168539325</v>
      </c>
      <c r="L12" s="95">
        <f t="shared" si="6"/>
        <v>0.66</v>
      </c>
      <c r="M12" s="49">
        <f t="shared" si="2"/>
        <v>23.148557692307694</v>
      </c>
      <c r="N12" s="49">
        <f t="shared" si="3"/>
        <v>23.843014423076923</v>
      </c>
      <c r="O12" s="50">
        <v>704</v>
      </c>
      <c r="P12" s="50">
        <v>1384</v>
      </c>
      <c r="Q12" s="51">
        <f t="shared" si="7"/>
        <v>16296.584615384616</v>
      </c>
      <c r="R12" s="51">
        <f t="shared" si="8"/>
        <v>32998.731961538462</v>
      </c>
      <c r="S12" s="51">
        <f t="shared" si="9"/>
        <v>49295.316576923076</v>
      </c>
      <c r="T12" s="81">
        <f t="shared" si="10"/>
        <v>4107.9399999999996</v>
      </c>
      <c r="U12" s="107">
        <f t="shared" si="11"/>
        <v>32534.91</v>
      </c>
      <c r="V12" s="63">
        <f t="shared" si="12"/>
        <v>2488.920615</v>
      </c>
      <c r="W12" s="63">
        <f t="shared" si="13"/>
        <v>3669.937848</v>
      </c>
      <c r="X12" s="63">
        <f t="shared" si="14"/>
        <v>185.44898700000002</v>
      </c>
      <c r="Y12" s="63">
        <f t="shared" si="15"/>
        <v>244.01182499999999</v>
      </c>
      <c r="Z12" s="52">
        <f t="shared" si="16"/>
        <v>3853.77</v>
      </c>
      <c r="AA12" s="51">
        <f t="shared" si="17"/>
        <v>24.79</v>
      </c>
      <c r="AB12" s="68">
        <f t="shared" si="18"/>
        <v>10466.879275000001</v>
      </c>
      <c r="AC12" s="86">
        <f t="shared" si="19"/>
        <v>43001.789275000003</v>
      </c>
    </row>
    <row r="13" spans="1:29" ht="28.5" customHeight="1" x14ac:dyDescent="0.25">
      <c r="A13" s="53" t="s">
        <v>29</v>
      </c>
      <c r="B13" s="53"/>
      <c r="C13" s="58" t="s">
        <v>30</v>
      </c>
      <c r="D13" s="76">
        <v>26614</v>
      </c>
      <c r="E13" s="76">
        <f t="shared" si="0"/>
        <v>27412.420000000002</v>
      </c>
      <c r="F13" s="94">
        <f t="shared" si="4"/>
        <v>26614</v>
      </c>
      <c r="G13" s="75">
        <v>1167</v>
      </c>
      <c r="H13" s="88">
        <v>2138</v>
      </c>
      <c r="I13" s="77">
        <v>23309</v>
      </c>
      <c r="J13" s="80">
        <f t="shared" si="5"/>
        <v>24008.27</v>
      </c>
      <c r="K13" s="95">
        <f t="shared" si="1"/>
        <v>0.12418276095288194</v>
      </c>
      <c r="L13" s="95">
        <f t="shared" si="6"/>
        <v>0.88</v>
      </c>
      <c r="M13" s="49">
        <f t="shared" si="2"/>
        <v>12.795192307692307</v>
      </c>
      <c r="N13" s="49">
        <f t="shared" si="3"/>
        <v>13.179048076923078</v>
      </c>
      <c r="O13" s="50">
        <v>704</v>
      </c>
      <c r="P13" s="50">
        <v>1384</v>
      </c>
      <c r="Q13" s="51">
        <f t="shared" si="7"/>
        <v>9007.8153846153837</v>
      </c>
      <c r="R13" s="51">
        <f t="shared" si="8"/>
        <v>18239.802538461539</v>
      </c>
      <c r="S13" s="51">
        <f t="shared" si="9"/>
        <v>27247.617923076923</v>
      </c>
      <c r="T13" s="81">
        <f t="shared" si="10"/>
        <v>2270.63</v>
      </c>
      <c r="U13" s="107">
        <f t="shared" si="11"/>
        <v>23977.9</v>
      </c>
      <c r="V13" s="63">
        <f t="shared" si="12"/>
        <v>1834.30935</v>
      </c>
      <c r="W13" s="63">
        <f t="shared" si="13"/>
        <v>2704.70712</v>
      </c>
      <c r="X13" s="63">
        <f t="shared" si="14"/>
        <v>136.67403000000002</v>
      </c>
      <c r="Y13" s="63">
        <f t="shared" si="15"/>
        <v>179.83425</v>
      </c>
      <c r="Z13" s="52">
        <f t="shared" si="16"/>
        <v>5138.3599999999997</v>
      </c>
      <c r="AA13" s="51">
        <f t="shared" si="17"/>
        <v>33.049999999999997</v>
      </c>
      <c r="AB13" s="68">
        <f t="shared" si="18"/>
        <v>10026.93475</v>
      </c>
      <c r="AC13" s="86">
        <f t="shared" si="19"/>
        <v>34004.834750000002</v>
      </c>
    </row>
    <row r="14" spans="1:29" ht="45" customHeight="1" x14ac:dyDescent="0.25">
      <c r="A14" s="53" t="s">
        <v>31</v>
      </c>
      <c r="B14" s="53"/>
      <c r="C14" s="58" t="s">
        <v>32</v>
      </c>
      <c r="D14" s="76">
        <v>25819</v>
      </c>
      <c r="E14" s="76">
        <f t="shared" si="0"/>
        <v>26593.57</v>
      </c>
      <c r="F14" s="94">
        <f t="shared" si="4"/>
        <v>25819</v>
      </c>
      <c r="G14" s="75">
        <v>1146</v>
      </c>
      <c r="H14" s="88">
        <v>1708</v>
      </c>
      <c r="I14" s="77">
        <v>22965</v>
      </c>
      <c r="J14" s="80">
        <f t="shared" si="5"/>
        <v>23653.95</v>
      </c>
      <c r="K14" s="95">
        <f t="shared" si="1"/>
        <v>0.11053875053255355</v>
      </c>
      <c r="L14" s="95">
        <f t="shared" si="6"/>
        <v>0.89</v>
      </c>
      <c r="M14" s="49">
        <f t="shared" si="2"/>
        <v>12.412980769230769</v>
      </c>
      <c r="N14" s="49">
        <f t="shared" si="3"/>
        <v>12.785370192307692</v>
      </c>
      <c r="O14" s="50">
        <v>704</v>
      </c>
      <c r="P14" s="50">
        <v>1384</v>
      </c>
      <c r="Q14" s="51">
        <f t="shared" si="7"/>
        <v>8738.7384615384617</v>
      </c>
      <c r="R14" s="51">
        <f t="shared" si="8"/>
        <v>17694.952346153845</v>
      </c>
      <c r="S14" s="51">
        <f t="shared" si="9"/>
        <v>26433.690807692306</v>
      </c>
      <c r="T14" s="81">
        <f t="shared" si="10"/>
        <v>2202.81</v>
      </c>
      <c r="U14" s="107">
        <f t="shared" si="11"/>
        <v>23525.98</v>
      </c>
      <c r="V14" s="63">
        <f t="shared" si="12"/>
        <v>1799.73747</v>
      </c>
      <c r="W14" s="63">
        <f t="shared" si="13"/>
        <v>2653.730544</v>
      </c>
      <c r="X14" s="63">
        <f t="shared" si="14"/>
        <v>134.098086</v>
      </c>
      <c r="Y14" s="63">
        <f t="shared" si="15"/>
        <v>176.44485</v>
      </c>
      <c r="Z14" s="52">
        <f t="shared" si="16"/>
        <v>5196.75</v>
      </c>
      <c r="AA14" s="51">
        <f t="shared" si="17"/>
        <v>33.43</v>
      </c>
      <c r="AB14" s="68">
        <f t="shared" si="18"/>
        <v>9994.1909500000002</v>
      </c>
      <c r="AC14" s="86">
        <f t="shared" si="19"/>
        <v>33520.17095</v>
      </c>
    </row>
    <row r="15" spans="1:29" ht="26.25" x14ac:dyDescent="0.25">
      <c r="A15" s="53" t="s">
        <v>33</v>
      </c>
      <c r="C15" s="58" t="s">
        <v>30</v>
      </c>
      <c r="D15" s="76">
        <v>24087</v>
      </c>
      <c r="E15" s="76">
        <f t="shared" si="0"/>
        <v>24809.61</v>
      </c>
      <c r="F15" s="94">
        <f t="shared" si="4"/>
        <v>24087</v>
      </c>
      <c r="G15" s="75">
        <v>36</v>
      </c>
      <c r="H15" s="88">
        <v>542</v>
      </c>
      <c r="I15" s="77">
        <v>23509</v>
      </c>
      <c r="J15" s="80">
        <f t="shared" si="5"/>
        <v>24214.27</v>
      </c>
      <c r="K15" s="95">
        <f t="shared" si="1"/>
        <v>2.3996346576991737E-2</v>
      </c>
      <c r="L15" s="95">
        <f t="shared" si="6"/>
        <v>0.98</v>
      </c>
      <c r="M15" s="49">
        <f t="shared" si="2"/>
        <v>11.580288461538462</v>
      </c>
      <c r="N15" s="49">
        <f t="shared" si="3"/>
        <v>11.927697115384616</v>
      </c>
      <c r="O15" s="50">
        <v>704</v>
      </c>
      <c r="P15" s="50">
        <v>1384</v>
      </c>
      <c r="Q15" s="51">
        <f t="shared" si="7"/>
        <v>8152.5230769230775</v>
      </c>
      <c r="R15" s="51">
        <f t="shared" si="8"/>
        <v>16507.932807692308</v>
      </c>
      <c r="S15" s="51">
        <f t="shared" si="9"/>
        <v>24660.455884615385</v>
      </c>
      <c r="T15" s="81">
        <f t="shared" si="10"/>
        <v>2055.04</v>
      </c>
      <c r="U15" s="107">
        <f t="shared" si="11"/>
        <v>24167.25</v>
      </c>
      <c r="V15" s="63">
        <f t="shared" si="12"/>
        <v>1848.794625</v>
      </c>
      <c r="W15" s="63">
        <f t="shared" si="13"/>
        <v>2726.0657999999999</v>
      </c>
      <c r="X15" s="63">
        <f t="shared" si="14"/>
        <v>137.75332500000002</v>
      </c>
      <c r="Y15" s="63">
        <f t="shared" si="15"/>
        <v>181.25437499999998</v>
      </c>
      <c r="Z15" s="52">
        <f t="shared" si="16"/>
        <v>5722.27</v>
      </c>
      <c r="AA15" s="51">
        <f t="shared" si="17"/>
        <v>36.81</v>
      </c>
      <c r="AB15" s="68">
        <f t="shared" si="18"/>
        <v>10652.948124999999</v>
      </c>
      <c r="AC15" s="86">
        <f t="shared" si="19"/>
        <v>34820.198124999995</v>
      </c>
    </row>
    <row r="16" spans="1:29" ht="26.25" x14ac:dyDescent="0.25">
      <c r="A16" s="53" t="s">
        <v>46</v>
      </c>
      <c r="C16" s="58" t="s">
        <v>47</v>
      </c>
      <c r="D16" s="76">
        <v>30062</v>
      </c>
      <c r="E16" s="76">
        <f t="shared" si="0"/>
        <v>30963.86</v>
      </c>
      <c r="F16" s="94">
        <f t="shared" si="4"/>
        <v>30062</v>
      </c>
      <c r="G16" s="75">
        <v>992</v>
      </c>
      <c r="H16" s="88">
        <v>9250</v>
      </c>
      <c r="I16" s="77">
        <v>19820</v>
      </c>
      <c r="J16" s="80">
        <f t="shared" si="5"/>
        <v>20414.600000000002</v>
      </c>
      <c r="K16" s="95">
        <f t="shared" si="1"/>
        <v>0.3406958951500233</v>
      </c>
      <c r="L16" s="95">
        <f t="shared" si="6"/>
        <v>0.66</v>
      </c>
      <c r="M16" s="49">
        <f t="shared" si="2"/>
        <v>14.452884615384615</v>
      </c>
      <c r="N16" s="49">
        <f t="shared" si="3"/>
        <v>14.886471153846154</v>
      </c>
      <c r="O16" s="50">
        <v>704</v>
      </c>
      <c r="P16" s="50">
        <v>1384</v>
      </c>
      <c r="Q16" s="51">
        <f t="shared" si="7"/>
        <v>10174.83076923077</v>
      </c>
      <c r="R16" s="51">
        <f t="shared" si="8"/>
        <v>20602.876076923076</v>
      </c>
      <c r="S16" s="51">
        <f t="shared" si="9"/>
        <v>30777.706846153844</v>
      </c>
      <c r="T16" s="81">
        <f t="shared" si="10"/>
        <v>2564.81</v>
      </c>
      <c r="U16" s="107">
        <f t="shared" si="11"/>
        <v>20313.29</v>
      </c>
      <c r="V16" s="63">
        <f t="shared" si="12"/>
        <v>1553.9666850000001</v>
      </c>
      <c r="W16" s="63">
        <f t="shared" si="13"/>
        <v>2291.3391120000001</v>
      </c>
      <c r="X16" s="63">
        <f t="shared" si="14"/>
        <v>115.78575300000001</v>
      </c>
      <c r="Y16" s="63">
        <f t="shared" si="15"/>
        <v>152.34967499999999</v>
      </c>
      <c r="Z16" s="52">
        <f t="shared" si="16"/>
        <v>3853.77</v>
      </c>
      <c r="AA16" s="51">
        <f t="shared" si="17"/>
        <v>24.79</v>
      </c>
      <c r="AB16" s="68">
        <f t="shared" si="18"/>
        <v>7992.0012250000009</v>
      </c>
      <c r="AC16" s="86">
        <f t="shared" si="19"/>
        <v>28305.291225000001</v>
      </c>
    </row>
    <row r="17" spans="1:29" ht="26.25" x14ac:dyDescent="0.25">
      <c r="A17" s="53" t="s">
        <v>34</v>
      </c>
      <c r="B17" s="53"/>
      <c r="C17" s="58" t="s">
        <v>30</v>
      </c>
      <c r="D17" s="76">
        <v>26614</v>
      </c>
      <c r="E17" s="76">
        <f t="shared" si="0"/>
        <v>27412.420000000002</v>
      </c>
      <c r="F17" s="94">
        <f t="shared" si="4"/>
        <v>26614</v>
      </c>
      <c r="G17" s="75">
        <v>874</v>
      </c>
      <c r="H17" s="88">
        <v>8220</v>
      </c>
      <c r="I17" s="77">
        <v>17520</v>
      </c>
      <c r="J17" s="80">
        <f t="shared" si="5"/>
        <v>18045.600000000002</v>
      </c>
      <c r="K17" s="95">
        <f t="shared" si="1"/>
        <v>0.34169985721800555</v>
      </c>
      <c r="L17" s="95">
        <f t="shared" si="6"/>
        <v>0.66</v>
      </c>
      <c r="M17" s="49">
        <f t="shared" si="2"/>
        <v>12.795192307692307</v>
      </c>
      <c r="N17" s="49">
        <f t="shared" si="3"/>
        <v>13.179048076923078</v>
      </c>
      <c r="O17" s="50">
        <v>704</v>
      </c>
      <c r="P17" s="50">
        <v>1384</v>
      </c>
      <c r="Q17" s="51">
        <f t="shared" si="7"/>
        <v>9007.8153846153837</v>
      </c>
      <c r="R17" s="51">
        <f t="shared" si="8"/>
        <v>18239.802538461539</v>
      </c>
      <c r="S17" s="51">
        <f t="shared" si="9"/>
        <v>27247.617923076923</v>
      </c>
      <c r="T17" s="81">
        <f t="shared" si="10"/>
        <v>2270.63</v>
      </c>
      <c r="U17" s="107">
        <f t="shared" si="11"/>
        <v>17983.43</v>
      </c>
      <c r="V17" s="63">
        <f t="shared" si="12"/>
        <v>1375.732395</v>
      </c>
      <c r="W17" s="63">
        <f t="shared" si="13"/>
        <v>2028.530904</v>
      </c>
      <c r="X17" s="63">
        <f t="shared" si="14"/>
        <v>102.50555100000001</v>
      </c>
      <c r="Y17" s="63">
        <f t="shared" si="15"/>
        <v>134.87572499999999</v>
      </c>
      <c r="Z17" s="52">
        <f t="shared" si="16"/>
        <v>3853.77</v>
      </c>
      <c r="AA17" s="51">
        <f t="shared" si="17"/>
        <v>24.79</v>
      </c>
      <c r="AB17" s="68">
        <f t="shared" si="18"/>
        <v>7520.2045750000007</v>
      </c>
      <c r="AC17" s="86">
        <f t="shared" si="19"/>
        <v>25503.634575</v>
      </c>
    </row>
    <row r="18" spans="1:29" ht="26.25" x14ac:dyDescent="0.25">
      <c r="A18" s="53" t="s">
        <v>35</v>
      </c>
      <c r="B18" s="53"/>
      <c r="C18" s="58" t="s">
        <v>30</v>
      </c>
      <c r="D18" s="76">
        <v>25105</v>
      </c>
      <c r="E18" s="76">
        <f t="shared" si="0"/>
        <v>25858.15</v>
      </c>
      <c r="F18" s="94">
        <f t="shared" si="4"/>
        <v>25105</v>
      </c>
      <c r="G18" s="75">
        <v>15</v>
      </c>
      <c r="H18" s="88">
        <v>11549</v>
      </c>
      <c r="I18" s="77">
        <v>13541</v>
      </c>
      <c r="J18" s="80">
        <f t="shared" si="5"/>
        <v>13947.23</v>
      </c>
      <c r="K18" s="95">
        <f t="shared" si="1"/>
        <v>0.46062537343158733</v>
      </c>
      <c r="L18" s="95">
        <f t="shared" si="6"/>
        <v>0.54</v>
      </c>
      <c r="M18" s="49">
        <f t="shared" si="2"/>
        <v>12.069711538461538</v>
      </c>
      <c r="N18" s="49">
        <f t="shared" si="3"/>
        <v>12.431802884615385</v>
      </c>
      <c r="O18" s="50">
        <v>704</v>
      </c>
      <c r="P18" s="50">
        <v>1384</v>
      </c>
      <c r="Q18" s="51">
        <f t="shared" si="7"/>
        <v>8497.0769230769238</v>
      </c>
      <c r="R18" s="51">
        <f t="shared" si="8"/>
        <v>17205.615192307694</v>
      </c>
      <c r="S18" s="51">
        <f t="shared" si="9"/>
        <v>25702.69211538462</v>
      </c>
      <c r="T18" s="81">
        <f t="shared" si="10"/>
        <v>2141.89</v>
      </c>
      <c r="U18" s="107">
        <f t="shared" si="11"/>
        <v>13879.45</v>
      </c>
      <c r="V18" s="63">
        <f t="shared" si="12"/>
        <v>1061.7779250000001</v>
      </c>
      <c r="W18" s="63">
        <f t="shared" si="13"/>
        <v>1565.60196</v>
      </c>
      <c r="X18" s="63">
        <f t="shared" si="14"/>
        <v>79.112865000000014</v>
      </c>
      <c r="Y18" s="63">
        <f t="shared" si="15"/>
        <v>104.09587500000001</v>
      </c>
      <c r="Z18" s="52">
        <f t="shared" si="16"/>
        <v>3153.09</v>
      </c>
      <c r="AA18" s="51">
        <f t="shared" si="17"/>
        <v>20.28</v>
      </c>
      <c r="AB18" s="68">
        <f t="shared" si="18"/>
        <v>5983.9586250000002</v>
      </c>
      <c r="AC18" s="86">
        <f t="shared" si="19"/>
        <v>19863.408625</v>
      </c>
    </row>
    <row r="19" spans="1:29" ht="24" customHeight="1" x14ac:dyDescent="0.25">
      <c r="A19" s="53" t="s">
        <v>44</v>
      </c>
      <c r="B19" s="53"/>
      <c r="C19" s="87" t="s">
        <v>45</v>
      </c>
      <c r="D19" s="76">
        <v>26014</v>
      </c>
      <c r="E19" s="76">
        <f t="shared" si="0"/>
        <v>26794.420000000002</v>
      </c>
      <c r="F19" s="94">
        <f t="shared" si="4"/>
        <v>26014</v>
      </c>
      <c r="G19" s="75">
        <v>0</v>
      </c>
      <c r="H19" s="88">
        <v>0</v>
      </c>
      <c r="I19" s="77">
        <v>26014</v>
      </c>
      <c r="J19" s="80">
        <f t="shared" si="5"/>
        <v>26794.420000000002</v>
      </c>
      <c r="K19" s="95">
        <f t="shared" si="1"/>
        <v>0</v>
      </c>
      <c r="L19" s="95">
        <f t="shared" si="6"/>
        <v>1</v>
      </c>
      <c r="M19" s="49">
        <f t="shared" si="2"/>
        <v>12.506730769230769</v>
      </c>
      <c r="N19" s="49">
        <f t="shared" si="3"/>
        <v>12.881932692307695</v>
      </c>
      <c r="O19" s="50">
        <v>704</v>
      </c>
      <c r="P19" s="50">
        <v>1384</v>
      </c>
      <c r="Q19" s="51">
        <f t="shared" si="7"/>
        <v>8804.7384615384617</v>
      </c>
      <c r="R19" s="51">
        <f t="shared" si="8"/>
        <v>17828.59484615385</v>
      </c>
      <c r="S19" s="51">
        <f t="shared" si="9"/>
        <v>26633.333307692312</v>
      </c>
      <c r="T19" s="81">
        <f t="shared" si="10"/>
        <v>2219.44</v>
      </c>
      <c r="U19" s="107">
        <f t="shared" si="11"/>
        <v>26633.33</v>
      </c>
      <c r="V19" s="63">
        <f t="shared" si="12"/>
        <v>2037.4497450000001</v>
      </c>
      <c r="W19" s="63">
        <f t="shared" si="13"/>
        <v>3004.2396240000003</v>
      </c>
      <c r="X19" s="63">
        <f t="shared" si="14"/>
        <v>151.80998100000002</v>
      </c>
      <c r="Y19" s="63">
        <f t="shared" si="15"/>
        <v>199.74997500000001</v>
      </c>
      <c r="Z19" s="52">
        <f t="shared" si="16"/>
        <v>5839.05</v>
      </c>
      <c r="AA19" s="51">
        <f t="shared" si="17"/>
        <v>37.56</v>
      </c>
      <c r="AB19" s="68">
        <f t="shared" si="18"/>
        <v>11269.859324999999</v>
      </c>
      <c r="AC19" s="86">
        <f t="shared" si="19"/>
        <v>37903.189324999999</v>
      </c>
    </row>
    <row r="20" spans="1:29" ht="21" customHeight="1" x14ac:dyDescent="0.25">
      <c r="A20" s="55"/>
      <c r="B20" s="55"/>
      <c r="C20" s="59"/>
      <c r="D20" s="84">
        <f t="shared" ref="D20:I20" si="20">SUM(D9:D19)</f>
        <v>376911</v>
      </c>
      <c r="E20" s="84">
        <f t="shared" si="20"/>
        <v>388218.33</v>
      </c>
      <c r="F20" s="84">
        <f t="shared" si="20"/>
        <v>376911</v>
      </c>
      <c r="G20" s="84">
        <f t="shared" si="20"/>
        <v>9463</v>
      </c>
      <c r="H20" s="84">
        <f t="shared" si="20"/>
        <v>79720</v>
      </c>
      <c r="I20" s="84">
        <f t="shared" si="20"/>
        <v>287728</v>
      </c>
      <c r="J20" s="84"/>
      <c r="K20" s="84"/>
      <c r="L20" s="84"/>
      <c r="M20" s="54"/>
      <c r="N20" s="72"/>
      <c r="O20" s="56"/>
      <c r="P20" s="56"/>
      <c r="Q20" s="78">
        <f>SUM(Q9:Q19)</f>
        <v>127569.87692307694</v>
      </c>
      <c r="R20" s="78">
        <f t="shared" ref="R20:AC20" si="21">SUM(R9:R19)</f>
        <v>258314.50419230771</v>
      </c>
      <c r="S20" s="78">
        <f t="shared" si="21"/>
        <v>385884.38111538457</v>
      </c>
      <c r="T20" s="85">
        <f t="shared" si="21"/>
        <v>32157.010000000002</v>
      </c>
      <c r="U20" s="109">
        <f t="shared" si="21"/>
        <v>295408.86000000004</v>
      </c>
      <c r="V20" s="85">
        <f t="shared" si="21"/>
        <v>22598.777789999996</v>
      </c>
      <c r="W20" s="85">
        <f t="shared" si="21"/>
        <v>33322.119407999999</v>
      </c>
      <c r="X20" s="85">
        <f t="shared" si="21"/>
        <v>1683.8305020000003</v>
      </c>
      <c r="Y20" s="85">
        <f t="shared" si="21"/>
        <v>2215.5664500000003</v>
      </c>
      <c r="Z20" s="85">
        <f t="shared" si="21"/>
        <v>49923.869999999995</v>
      </c>
      <c r="AA20" s="85">
        <f t="shared" si="21"/>
        <v>321.15000000000003</v>
      </c>
      <c r="AB20" s="85">
        <f t="shared" si="21"/>
        <v>110065.31414999999</v>
      </c>
      <c r="AC20" s="108">
        <f t="shared" si="21"/>
        <v>405474.17414999998</v>
      </c>
    </row>
    <row r="21" spans="1:29" x14ac:dyDescent="0.25">
      <c r="A21" s="70"/>
      <c r="B21" s="55"/>
      <c r="C21" s="59"/>
      <c r="D21" s="55"/>
      <c r="E21" s="55"/>
      <c r="F21" s="55"/>
      <c r="G21" s="55"/>
      <c r="H21" s="55"/>
      <c r="I21" s="55"/>
      <c r="J21" s="55"/>
      <c r="K21" s="55"/>
      <c r="L21" s="55"/>
      <c r="M21" s="54"/>
      <c r="N21" s="54"/>
      <c r="O21" s="56"/>
      <c r="P21" s="56"/>
      <c r="Q21" s="54"/>
      <c r="R21" s="54"/>
      <c r="S21" s="54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x14ac:dyDescent="0.25">
      <c r="A22" s="73" t="s">
        <v>36</v>
      </c>
      <c r="B22" s="55"/>
      <c r="C22" s="59"/>
      <c r="D22" s="55"/>
      <c r="E22" s="55"/>
      <c r="F22" s="55"/>
      <c r="G22" s="55"/>
      <c r="H22" s="55"/>
      <c r="I22" s="55"/>
      <c r="J22" s="55"/>
      <c r="K22" s="55"/>
      <c r="L22" s="55"/>
      <c r="M22" s="54"/>
      <c r="N22" s="54"/>
      <c r="O22" s="56"/>
      <c r="P22" s="56"/>
      <c r="Q22" s="54"/>
      <c r="R22" s="54"/>
      <c r="S22" s="54"/>
      <c r="T22" s="40"/>
      <c r="U22" s="40"/>
      <c r="V22" s="79"/>
      <c r="W22" s="79"/>
      <c r="X22" s="79"/>
      <c r="Y22" s="79"/>
      <c r="Z22" s="79"/>
      <c r="AA22" s="79"/>
      <c r="AB22" s="40"/>
      <c r="AC22" s="40"/>
    </row>
    <row r="23" spans="1:29" x14ac:dyDescent="0.25">
      <c r="A23" s="40">
        <v>1</v>
      </c>
      <c r="B23" s="130" t="s">
        <v>104</v>
      </c>
      <c r="C23" s="59"/>
      <c r="D23" s="55"/>
      <c r="E23" s="55"/>
      <c r="F23" s="55"/>
      <c r="G23" s="55"/>
      <c r="H23" s="55"/>
      <c r="I23" s="55"/>
      <c r="J23" s="55"/>
      <c r="K23" s="55"/>
      <c r="L23" s="55"/>
      <c r="M23" s="54"/>
      <c r="N23" s="54"/>
      <c r="O23" s="56"/>
      <c r="P23" s="56"/>
      <c r="Q23" s="54"/>
      <c r="R23" s="54"/>
      <c r="S23" s="54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x14ac:dyDescent="0.25">
      <c r="A24" s="40">
        <v>2</v>
      </c>
      <c r="B24" s="130" t="s">
        <v>105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4"/>
      <c r="N24" s="54"/>
      <c r="O24" s="56"/>
      <c r="P24" s="56"/>
      <c r="Q24" s="54"/>
      <c r="R24" s="54"/>
      <c r="S24" s="54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29" x14ac:dyDescent="0.25">
      <c r="A25" s="40">
        <v>3</v>
      </c>
      <c r="B25" s="130" t="s">
        <v>106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4"/>
      <c r="N25" s="54"/>
      <c r="O25" s="56"/>
      <c r="P25" s="56"/>
      <c r="Q25" s="54"/>
      <c r="R25" s="54"/>
      <c r="S25" s="54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x14ac:dyDescent="0.25">
      <c r="A26" s="40">
        <v>4</v>
      </c>
      <c r="B26" s="130" t="s">
        <v>107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4"/>
      <c r="N26" s="54"/>
      <c r="O26" s="56"/>
      <c r="P26" s="56"/>
      <c r="Q26" s="54"/>
      <c r="R26" s="54"/>
      <c r="S26" s="54"/>
      <c r="T26" s="40"/>
      <c r="U26" s="40"/>
      <c r="V26" s="40"/>
      <c r="W26" s="40"/>
      <c r="X26" s="40"/>
      <c r="Y26" s="40"/>
      <c r="Z26" s="40"/>
      <c r="AA26" s="40"/>
      <c r="AB26" s="40"/>
      <c r="AC26" s="40"/>
    </row>
    <row r="27" spans="1:29" x14ac:dyDescent="0.25">
      <c r="A27" s="40"/>
      <c r="B27" s="55"/>
      <c r="C27" s="59"/>
      <c r="D27" s="55"/>
      <c r="E27" s="55"/>
      <c r="F27" s="55"/>
      <c r="G27" s="55"/>
      <c r="H27" s="55"/>
      <c r="I27" s="55"/>
      <c r="J27" s="55"/>
      <c r="K27" s="55"/>
      <c r="L27" s="55"/>
      <c r="M27" s="54"/>
      <c r="N27" s="54"/>
      <c r="O27" s="56"/>
      <c r="P27" s="56"/>
      <c r="Q27" s="54"/>
      <c r="R27" s="54"/>
      <c r="S27" s="54"/>
      <c r="T27" s="40"/>
      <c r="U27" s="40"/>
      <c r="V27" s="40"/>
      <c r="W27" s="40"/>
      <c r="X27" s="40"/>
      <c r="Y27" s="40"/>
      <c r="Z27" s="40"/>
      <c r="AA27" s="40"/>
      <c r="AB27" s="40"/>
      <c r="AC27" s="40"/>
    </row>
    <row r="28" spans="1:29" x14ac:dyDescent="0.25">
      <c r="A28" s="40"/>
      <c r="B28" s="55"/>
      <c r="C28" s="59"/>
      <c r="D28" s="55"/>
      <c r="E28" s="55"/>
      <c r="F28" s="55"/>
      <c r="G28" s="55"/>
      <c r="H28" s="55"/>
      <c r="I28" s="55"/>
      <c r="J28" s="55"/>
      <c r="K28" s="55"/>
      <c r="L28" s="55"/>
      <c r="M28" s="54"/>
      <c r="N28" s="54"/>
      <c r="O28" s="56"/>
      <c r="P28" s="56"/>
      <c r="Q28" s="54"/>
      <c r="R28" s="54"/>
      <c r="S28" s="54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29" ht="18" customHeight="1" x14ac:dyDescent="0.25">
      <c r="A29" s="40">
        <v>5</v>
      </c>
      <c r="B29" s="74" t="s">
        <v>42</v>
      </c>
      <c r="C29" s="59"/>
      <c r="D29" s="55"/>
      <c r="E29" s="55"/>
      <c r="F29" s="55"/>
      <c r="G29" s="55"/>
      <c r="H29" s="55"/>
      <c r="I29" s="55"/>
      <c r="J29" s="55"/>
      <c r="K29" s="55"/>
      <c r="L29" s="55"/>
      <c r="M29" s="54"/>
      <c r="N29" s="54"/>
      <c r="O29" s="56"/>
      <c r="P29" s="56"/>
      <c r="Q29" s="54"/>
      <c r="R29" s="54"/>
      <c r="S29" s="54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x14ac:dyDescent="0.25">
      <c r="A30" s="54"/>
      <c r="B30" s="54"/>
      <c r="C30" s="6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6"/>
      <c r="P30" s="56"/>
      <c r="Q30" s="54"/>
      <c r="R30" s="54"/>
      <c r="S30" s="54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ht="18" customHeight="1" x14ac:dyDescent="0.25">
      <c r="A31" s="40">
        <v>6</v>
      </c>
      <c r="B31" s="101" t="s">
        <v>108</v>
      </c>
      <c r="C31" s="40"/>
      <c r="D31" s="40"/>
      <c r="E31" s="40"/>
      <c r="F31" s="103"/>
      <c r="G31" s="103"/>
      <c r="H31" s="103"/>
      <c r="I31" s="103"/>
      <c r="J31" s="103"/>
      <c r="K31" s="103"/>
      <c r="L31" s="103"/>
      <c r="M31" s="56"/>
      <c r="N31" s="56"/>
      <c r="O31" s="56"/>
      <c r="P31" s="56"/>
      <c r="Q31" s="54"/>
      <c r="R31" s="54"/>
      <c r="S31" s="54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ht="18" customHeight="1" x14ac:dyDescent="0.25">
      <c r="A32" s="40"/>
      <c r="B32" s="71"/>
      <c r="C32" s="40"/>
      <c r="D32" s="40"/>
      <c r="E32" s="40"/>
      <c r="F32" s="103"/>
      <c r="G32" s="103"/>
      <c r="H32" s="103"/>
      <c r="I32" s="103"/>
      <c r="J32" s="103"/>
      <c r="K32" s="103"/>
      <c r="L32" s="103"/>
      <c r="M32" s="56"/>
      <c r="N32" s="56"/>
      <c r="O32" s="56"/>
      <c r="P32" s="56"/>
      <c r="Q32" s="54"/>
      <c r="R32" s="54"/>
      <c r="S32" s="54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t="18" customHeight="1" x14ac:dyDescent="0.25">
      <c r="A33" s="40"/>
      <c r="B33" s="71"/>
      <c r="C33" s="40"/>
      <c r="D33" s="40"/>
      <c r="E33" s="40"/>
      <c r="F33" s="103"/>
      <c r="G33" s="103"/>
      <c r="H33" s="103"/>
      <c r="I33" s="103"/>
      <c r="J33" s="103"/>
      <c r="K33" s="103"/>
      <c r="L33" s="103"/>
      <c r="M33" s="56"/>
      <c r="N33" s="56"/>
      <c r="O33" s="56"/>
      <c r="P33" s="56"/>
      <c r="Q33" s="54"/>
      <c r="R33" s="54"/>
      <c r="S33" s="54"/>
      <c r="T33" s="40"/>
      <c r="U33" s="40"/>
      <c r="V33" s="40"/>
      <c r="W33" s="40"/>
      <c r="X33" s="40"/>
      <c r="Y33" s="40"/>
      <c r="Z33" s="40"/>
      <c r="AA33" s="40"/>
      <c r="AB33" s="40"/>
      <c r="AC33" s="40"/>
    </row>
    <row r="34" spans="1:29" ht="18" customHeight="1" x14ac:dyDescent="0.25">
      <c r="A34" s="40"/>
      <c r="B34" s="71"/>
      <c r="C34" s="40"/>
      <c r="D34" s="40"/>
      <c r="E34" s="40"/>
      <c r="F34" s="103"/>
      <c r="G34" s="103"/>
      <c r="H34" s="103"/>
      <c r="I34" s="103"/>
      <c r="J34" s="103"/>
      <c r="K34" s="103"/>
      <c r="L34" s="103"/>
      <c r="M34" s="56"/>
      <c r="N34" s="56"/>
      <c r="O34" s="56"/>
      <c r="P34" s="56"/>
      <c r="Q34" s="54"/>
      <c r="R34" s="54"/>
      <c r="S34" s="54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8" customHeight="1" x14ac:dyDescent="0.25">
      <c r="A35" s="40"/>
      <c r="B35" s="71"/>
      <c r="C35" s="40"/>
      <c r="D35" s="40"/>
      <c r="E35" s="40"/>
      <c r="F35" s="103"/>
      <c r="G35" s="103"/>
      <c r="H35" s="103"/>
      <c r="I35" s="103"/>
      <c r="J35" s="103"/>
      <c r="K35" s="103"/>
      <c r="L35" s="103"/>
      <c r="M35" s="56"/>
      <c r="N35" s="56"/>
      <c r="O35" s="56"/>
      <c r="P35" s="56"/>
      <c r="Q35" s="54"/>
      <c r="R35" s="54"/>
      <c r="S35" s="54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ht="18" customHeight="1" x14ac:dyDescent="0.25">
      <c r="A36" s="40"/>
      <c r="B36" s="71"/>
      <c r="C36" s="40"/>
      <c r="D36" s="40"/>
      <c r="E36" s="40"/>
      <c r="F36" s="103"/>
      <c r="G36" s="103"/>
      <c r="H36" s="103"/>
      <c r="I36" s="103"/>
      <c r="J36" s="103"/>
      <c r="K36" s="103"/>
      <c r="L36" s="103"/>
      <c r="M36" s="56"/>
      <c r="N36" s="56"/>
      <c r="O36" s="56"/>
      <c r="P36" s="56"/>
      <c r="Q36" s="54"/>
      <c r="R36" s="54"/>
      <c r="S36" s="54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ht="18" customHeight="1" x14ac:dyDescent="0.25">
      <c r="A37" s="40"/>
      <c r="B37" s="71"/>
      <c r="C37" s="40"/>
      <c r="D37" s="40"/>
      <c r="E37" s="40"/>
      <c r="F37" s="103"/>
      <c r="G37" s="103"/>
      <c r="H37" s="103"/>
      <c r="I37" s="103"/>
      <c r="J37" s="103"/>
      <c r="K37" s="103"/>
      <c r="L37" s="103"/>
      <c r="M37" s="56"/>
      <c r="N37" s="56"/>
      <c r="O37" s="56"/>
      <c r="P37" s="56"/>
      <c r="Q37" s="54"/>
      <c r="R37" s="54"/>
      <c r="S37" s="54"/>
      <c r="T37" s="40"/>
      <c r="U37" s="40"/>
      <c r="V37" s="40"/>
      <c r="W37" s="40"/>
      <c r="X37" s="40"/>
      <c r="Y37" s="40"/>
      <c r="Z37" s="40"/>
      <c r="AA37" s="40"/>
      <c r="AB37" s="40"/>
      <c r="AC37" s="40"/>
    </row>
    <row r="38" spans="1:29" ht="18" customHeight="1" x14ac:dyDescent="0.25">
      <c r="A38" s="40"/>
      <c r="B38" s="71"/>
      <c r="C38" s="40"/>
      <c r="D38" s="40"/>
      <c r="E38" s="40"/>
      <c r="F38" s="103"/>
      <c r="G38" s="103"/>
      <c r="H38" s="103"/>
      <c r="I38" s="103"/>
      <c r="J38" s="103"/>
      <c r="K38" s="103"/>
      <c r="L38" s="103"/>
      <c r="M38" s="56"/>
      <c r="N38" s="56"/>
      <c r="O38" s="56"/>
      <c r="P38" s="56"/>
      <c r="Q38" s="54"/>
      <c r="R38" s="54"/>
      <c r="S38" s="54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ht="18" customHeight="1" x14ac:dyDescent="0.25">
      <c r="A39" s="40"/>
      <c r="B39" s="71"/>
      <c r="C39" s="40"/>
      <c r="D39" s="40"/>
      <c r="E39" s="40"/>
      <c r="F39" s="103"/>
      <c r="G39" s="103"/>
      <c r="H39" s="103"/>
      <c r="I39" s="103"/>
      <c r="J39" s="103"/>
      <c r="K39" s="103"/>
      <c r="L39" s="103"/>
      <c r="M39" s="56"/>
      <c r="N39" s="56"/>
      <c r="O39" s="56"/>
      <c r="P39" s="56"/>
      <c r="Q39" s="54"/>
      <c r="R39" s="54"/>
      <c r="S39" s="54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ht="18" customHeight="1" x14ac:dyDescent="0.25">
      <c r="A40" s="40"/>
      <c r="B40" s="71"/>
      <c r="C40" s="40"/>
      <c r="D40" s="40"/>
      <c r="E40" s="40"/>
      <c r="F40" s="103"/>
      <c r="G40" s="103"/>
      <c r="H40" s="103"/>
      <c r="I40" s="103"/>
      <c r="J40" s="103"/>
      <c r="K40" s="103"/>
      <c r="L40" s="103"/>
      <c r="M40" s="56"/>
      <c r="N40" s="56"/>
      <c r="O40" s="56"/>
      <c r="P40" s="56"/>
      <c r="Q40" s="54"/>
      <c r="R40" s="54"/>
      <c r="S40" s="54"/>
      <c r="T40" s="40"/>
      <c r="U40" s="40"/>
      <c r="V40" s="40"/>
      <c r="W40" s="40"/>
      <c r="X40" s="40"/>
      <c r="Y40" s="40"/>
      <c r="Z40" s="40"/>
      <c r="AA40" s="40"/>
      <c r="AB40" s="40"/>
      <c r="AC40" s="40"/>
    </row>
    <row r="41" spans="1:29" ht="18" customHeight="1" x14ac:dyDescent="0.25">
      <c r="A41" s="40"/>
      <c r="B41" s="71"/>
      <c r="C41" s="40"/>
      <c r="D41" s="40"/>
      <c r="E41" s="40"/>
      <c r="F41" s="103"/>
      <c r="G41" s="103"/>
      <c r="H41" s="103"/>
      <c r="I41" s="103"/>
      <c r="J41" s="103"/>
      <c r="K41" s="103"/>
      <c r="L41" s="103"/>
      <c r="M41" s="56"/>
      <c r="N41" s="56"/>
      <c r="O41" s="56"/>
      <c r="P41" s="56"/>
      <c r="Q41" s="54"/>
      <c r="R41" s="54"/>
      <c r="S41" s="54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ht="18" customHeight="1" x14ac:dyDescent="0.25">
      <c r="A42" s="40"/>
      <c r="B42" s="71"/>
      <c r="C42" s="40"/>
      <c r="D42" s="40"/>
      <c r="E42" s="40"/>
      <c r="F42" s="103"/>
      <c r="G42" s="103"/>
      <c r="H42" s="103"/>
      <c r="I42" s="103"/>
      <c r="J42" s="103"/>
      <c r="K42" s="103"/>
      <c r="L42" s="103"/>
      <c r="M42" s="56"/>
      <c r="N42" s="56"/>
      <c r="O42" s="56"/>
      <c r="P42" s="56"/>
      <c r="Q42" s="54"/>
      <c r="R42" s="54"/>
      <c r="S42" s="54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29" ht="18" customHeight="1" x14ac:dyDescent="0.25">
      <c r="A43" s="40"/>
      <c r="B43" s="71"/>
      <c r="C43" s="40"/>
      <c r="D43" s="40"/>
      <c r="E43" s="40"/>
      <c r="F43" s="103"/>
      <c r="G43" s="103"/>
      <c r="H43" s="103"/>
      <c r="I43" s="103"/>
      <c r="J43" s="103"/>
      <c r="K43" s="103"/>
      <c r="L43" s="103"/>
      <c r="M43" s="56"/>
      <c r="N43" s="56"/>
      <c r="O43" s="56"/>
      <c r="P43" s="56"/>
      <c r="Q43" s="54"/>
      <c r="R43" s="54"/>
      <c r="S43" s="54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t="18" customHeight="1" x14ac:dyDescent="0.25">
      <c r="A44" s="40"/>
      <c r="B44" s="71"/>
      <c r="C44" s="40"/>
      <c r="D44" s="40"/>
      <c r="E44" s="40"/>
      <c r="F44" s="103"/>
      <c r="G44" s="103"/>
      <c r="H44" s="103"/>
      <c r="I44" s="103"/>
      <c r="J44" s="103"/>
      <c r="K44" s="103"/>
      <c r="L44" s="103"/>
      <c r="M44" s="56"/>
      <c r="N44" s="56"/>
      <c r="O44" s="56"/>
      <c r="P44" s="56"/>
      <c r="Q44" s="54"/>
      <c r="R44" s="54"/>
      <c r="S44" s="54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18" customHeight="1" x14ac:dyDescent="0.25">
      <c r="A45" s="40"/>
      <c r="B45" s="71"/>
      <c r="C45" s="40"/>
      <c r="D45" s="40"/>
      <c r="E45" s="40"/>
      <c r="F45" s="103"/>
      <c r="G45" s="103"/>
      <c r="H45" s="103"/>
      <c r="I45" s="103"/>
      <c r="J45" s="103"/>
      <c r="K45" s="103"/>
      <c r="L45" s="103"/>
      <c r="M45" s="56"/>
      <c r="N45" s="56"/>
      <c r="O45" s="56"/>
      <c r="P45" s="56"/>
      <c r="Q45" s="54"/>
      <c r="R45" s="54"/>
      <c r="S45" s="54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18" customHeight="1" x14ac:dyDescent="0.25">
      <c r="A46" s="40"/>
      <c r="B46" s="71"/>
      <c r="C46" s="40"/>
      <c r="D46" s="40"/>
      <c r="E46" s="40"/>
      <c r="F46" s="103"/>
      <c r="G46" s="103"/>
      <c r="H46" s="103"/>
      <c r="I46" s="103"/>
      <c r="J46" s="103"/>
      <c r="K46" s="103"/>
      <c r="L46" s="103"/>
      <c r="M46" s="56"/>
      <c r="N46" s="56"/>
      <c r="O46" s="56"/>
      <c r="P46" s="56"/>
      <c r="Q46" s="54"/>
      <c r="R46" s="54"/>
      <c r="S46" s="54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ht="18" customHeight="1" x14ac:dyDescent="0.25">
      <c r="A47" s="40"/>
      <c r="B47" s="71"/>
      <c r="C47" s="40"/>
      <c r="D47" s="40"/>
      <c r="E47" s="40"/>
      <c r="F47" s="103"/>
      <c r="G47" s="103"/>
      <c r="H47" s="103"/>
      <c r="I47" s="103"/>
      <c r="J47" s="103"/>
      <c r="K47" s="103"/>
      <c r="L47" s="103"/>
      <c r="M47" s="56"/>
      <c r="N47" s="56"/>
      <c r="O47" s="56"/>
      <c r="P47" s="56"/>
      <c r="Q47" s="54"/>
      <c r="R47" s="54"/>
      <c r="S47" s="54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9" spans="1:29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</row>
    <row r="50" spans="1:29" ht="19.5" thickBot="1" x14ac:dyDescent="0.35">
      <c r="C50" s="83"/>
    </row>
    <row r="51" spans="1:29" ht="15.75" thickBot="1" x14ac:dyDescent="0.3">
      <c r="V51" s="146" t="s">
        <v>103</v>
      </c>
      <c r="W51" s="147"/>
      <c r="X51" s="147"/>
      <c r="Y51" s="147"/>
      <c r="Z51" s="147"/>
      <c r="AA51" s="147"/>
      <c r="AB51" s="148"/>
    </row>
    <row r="52" spans="1:29" ht="15" customHeight="1" thickBot="1" x14ac:dyDescent="0.3">
      <c r="A52" s="41"/>
      <c r="B52" s="41"/>
      <c r="C52" s="41"/>
      <c r="D52" s="41"/>
      <c r="E52" s="41"/>
      <c r="F52" s="104"/>
      <c r="G52" s="144" t="s">
        <v>102</v>
      </c>
      <c r="H52" s="145"/>
      <c r="I52" s="104"/>
      <c r="J52" s="104"/>
      <c r="K52" s="104"/>
      <c r="L52" s="104"/>
      <c r="M52" s="136" t="s">
        <v>12</v>
      </c>
      <c r="N52" s="137"/>
      <c r="O52" s="91"/>
      <c r="P52" s="91"/>
      <c r="Q52" s="42">
        <v>2014</v>
      </c>
      <c r="R52" s="42">
        <v>2015</v>
      </c>
      <c r="S52" s="42"/>
      <c r="T52" s="93"/>
      <c r="U52" s="92"/>
      <c r="V52" s="149" t="s">
        <v>13</v>
      </c>
      <c r="W52" s="150"/>
      <c r="X52" s="150"/>
      <c r="Y52" s="151"/>
      <c r="Z52" s="150" t="s">
        <v>14</v>
      </c>
      <c r="AA52" s="151"/>
      <c r="AB52" s="111"/>
      <c r="AC52" s="61"/>
    </row>
    <row r="53" spans="1:29" ht="69" customHeight="1" x14ac:dyDescent="0.25">
      <c r="A53" s="43" t="s">
        <v>15</v>
      </c>
      <c r="B53" s="43" t="s">
        <v>16</v>
      </c>
      <c r="C53" s="44" t="s">
        <v>17</v>
      </c>
      <c r="D53" s="47" t="s">
        <v>92</v>
      </c>
      <c r="E53" s="47" t="s">
        <v>88</v>
      </c>
      <c r="F53" s="90" t="s">
        <v>50</v>
      </c>
      <c r="G53" s="116" t="s">
        <v>18</v>
      </c>
      <c r="H53" s="117" t="s">
        <v>19</v>
      </c>
      <c r="I53" s="106" t="s">
        <v>39</v>
      </c>
      <c r="J53" s="46" t="s">
        <v>91</v>
      </c>
      <c r="K53" s="106" t="s">
        <v>90</v>
      </c>
      <c r="L53" s="106" t="s">
        <v>89</v>
      </c>
      <c r="M53" s="45" t="s">
        <v>38</v>
      </c>
      <c r="N53" s="45" t="s">
        <v>20</v>
      </c>
      <c r="O53" s="47" t="s">
        <v>40</v>
      </c>
      <c r="P53" s="45" t="s">
        <v>93</v>
      </c>
      <c r="Q53" s="45" t="s">
        <v>86</v>
      </c>
      <c r="R53" s="45" t="s">
        <v>87</v>
      </c>
      <c r="S53" s="91" t="s">
        <v>94</v>
      </c>
      <c r="T53" s="44" t="s">
        <v>95</v>
      </c>
      <c r="U53" s="44" t="s">
        <v>96</v>
      </c>
      <c r="V53" s="66" t="s">
        <v>21</v>
      </c>
      <c r="W53" s="66" t="s">
        <v>97</v>
      </c>
      <c r="X53" s="66" t="s">
        <v>98</v>
      </c>
      <c r="Y53" s="66" t="s">
        <v>99</v>
      </c>
      <c r="Z53" s="64" t="s">
        <v>22</v>
      </c>
      <c r="AA53" s="48" t="s">
        <v>23</v>
      </c>
      <c r="AB53" s="67" t="s">
        <v>100</v>
      </c>
      <c r="AC53" s="126" t="s">
        <v>101</v>
      </c>
    </row>
    <row r="54" spans="1:29" ht="39" x14ac:dyDescent="0.25">
      <c r="A54" s="53" t="s">
        <v>43</v>
      </c>
      <c r="B54" s="53"/>
      <c r="C54" s="57" t="s">
        <v>25</v>
      </c>
      <c r="D54" s="76">
        <v>48149</v>
      </c>
      <c r="E54" s="76">
        <f t="shared" ref="E54:E64" si="22">D54*1.03</f>
        <v>49593.47</v>
      </c>
      <c r="F54" s="112">
        <f>SUM(G54:I54)</f>
        <v>48149</v>
      </c>
      <c r="G54" s="120">
        <v>1820</v>
      </c>
      <c r="H54" s="121">
        <v>9952</v>
      </c>
      <c r="I54" s="114">
        <v>36377</v>
      </c>
      <c r="J54" s="80">
        <f>I54*1.03</f>
        <v>37468.31</v>
      </c>
      <c r="K54" s="95">
        <f t="shared" ref="K54:K64" si="23">(G54+H54)/F54</f>
        <v>0.24449105900434071</v>
      </c>
      <c r="L54" s="95">
        <f>ROUND((I54/F54),2)</f>
        <v>0.76</v>
      </c>
      <c r="M54" s="49">
        <f t="shared" ref="M54:M64" si="24">D54/26/80</f>
        <v>23.148557692307694</v>
      </c>
      <c r="N54" s="49">
        <f t="shared" ref="N54:N64" si="25">E54/26/80</f>
        <v>23.843014423076923</v>
      </c>
      <c r="O54" s="50">
        <v>704</v>
      </c>
      <c r="P54" s="50">
        <v>1384</v>
      </c>
      <c r="Q54" s="51">
        <f>M54*O54</f>
        <v>16296.584615384616</v>
      </c>
      <c r="R54" s="51">
        <f>N54*P54</f>
        <v>32998.731961538462</v>
      </c>
      <c r="S54" s="51">
        <f>SUM(Q54:R54)</f>
        <v>49295.316576923076</v>
      </c>
      <c r="T54" s="81">
        <f>ROUND((S54/12),2)</f>
        <v>4107.9399999999996</v>
      </c>
      <c r="U54" s="107">
        <f>ROUND((L54*S54),2)</f>
        <v>37464.44</v>
      </c>
      <c r="V54" s="123">
        <f>(G54+H54)*0.0765</f>
        <v>900.55799999999999</v>
      </c>
      <c r="W54" s="123">
        <f>(G54+H54)*0.1128</f>
        <v>1327.8815999999999</v>
      </c>
      <c r="X54" s="123">
        <f>(G54+H54)*0.0057</f>
        <v>67.100400000000008</v>
      </c>
      <c r="Y54" s="123">
        <f>(G54+H54)*0.0075</f>
        <v>88.289999999999992</v>
      </c>
      <c r="Z54" s="124">
        <f>ROUND((5839.05*K54),2)</f>
        <v>1427.6</v>
      </c>
      <c r="AA54" s="125">
        <f>ROUND((37.56*K54),2)</f>
        <v>9.18</v>
      </c>
      <c r="AB54" s="68">
        <f>SUM(V54:AA54)</f>
        <v>3820.6099999999992</v>
      </c>
      <c r="AC54" s="127">
        <f>G54+H54+AB54</f>
        <v>15592.609999999999</v>
      </c>
    </row>
    <row r="55" spans="1:29" ht="39" x14ac:dyDescent="0.25">
      <c r="A55" s="53" t="s">
        <v>26</v>
      </c>
      <c r="B55" s="53"/>
      <c r="C55" s="57" t="s">
        <v>25</v>
      </c>
      <c r="D55" s="76">
        <v>48149</v>
      </c>
      <c r="E55" s="76">
        <f t="shared" si="22"/>
        <v>49593.47</v>
      </c>
      <c r="F55" s="112">
        <f t="shared" ref="F55:F64" si="26">SUM(G55:I55)</f>
        <v>48149</v>
      </c>
      <c r="G55" s="120">
        <v>1820</v>
      </c>
      <c r="H55" s="122">
        <v>9952</v>
      </c>
      <c r="I55" s="114">
        <v>36377</v>
      </c>
      <c r="J55" s="80">
        <f t="shared" ref="J55:J64" si="27">I55*1.03</f>
        <v>37468.31</v>
      </c>
      <c r="K55" s="95">
        <f t="shared" si="23"/>
        <v>0.24449105900434071</v>
      </c>
      <c r="L55" s="95">
        <f t="shared" ref="L55:L64" si="28">ROUND((I55/F55),2)</f>
        <v>0.76</v>
      </c>
      <c r="M55" s="49">
        <f t="shared" si="24"/>
        <v>23.148557692307694</v>
      </c>
      <c r="N55" s="49">
        <f t="shared" si="25"/>
        <v>23.843014423076923</v>
      </c>
      <c r="O55" s="50">
        <v>704</v>
      </c>
      <c r="P55" s="50">
        <v>1384</v>
      </c>
      <c r="Q55" s="51">
        <f t="shared" ref="Q55:Q64" si="29">M55*O55</f>
        <v>16296.584615384616</v>
      </c>
      <c r="R55" s="51">
        <f t="shared" ref="R55:R64" si="30">N55*P55</f>
        <v>32998.731961538462</v>
      </c>
      <c r="S55" s="51">
        <f t="shared" ref="S55:S64" si="31">SUM(Q55:R55)</f>
        <v>49295.316576923076</v>
      </c>
      <c r="T55" s="81">
        <f t="shared" ref="T55:T64" si="32">ROUND((S55/12),2)</f>
        <v>4107.9399999999996</v>
      </c>
      <c r="U55" s="107">
        <f t="shared" ref="U55:U64" si="33">ROUND((L55*S55),2)</f>
        <v>37464.44</v>
      </c>
      <c r="V55" s="123">
        <f t="shared" ref="V55:V64" si="34">(G55+H55)*0.0765</f>
        <v>900.55799999999999</v>
      </c>
      <c r="W55" s="123">
        <f t="shared" ref="W55:W64" si="35">(G55+H55)*0.1128</f>
        <v>1327.8815999999999</v>
      </c>
      <c r="X55" s="123">
        <f t="shared" ref="X55:X64" si="36">(G55+H55)*0.0057</f>
        <v>67.100400000000008</v>
      </c>
      <c r="Y55" s="123">
        <f t="shared" ref="Y55:Y64" si="37">(G55+H55)*0.0075</f>
        <v>88.289999999999992</v>
      </c>
      <c r="Z55" s="124">
        <f t="shared" ref="Z55:Z64" si="38">ROUND((5839.05*K55),2)</f>
        <v>1427.6</v>
      </c>
      <c r="AA55" s="125">
        <f t="shared" ref="AA55:AA64" si="39">ROUND((37.56*K55),2)</f>
        <v>9.18</v>
      </c>
      <c r="AB55" s="68">
        <f t="shared" ref="AB55:AB64" si="40">SUM(V55:AA55)</f>
        <v>3820.6099999999992</v>
      </c>
      <c r="AC55" s="127">
        <f t="shared" ref="AC55:AC64" si="41">G55+H55+AB55</f>
        <v>15592.609999999999</v>
      </c>
    </row>
    <row r="56" spans="1:29" ht="39" x14ac:dyDescent="0.25">
      <c r="A56" s="53" t="s">
        <v>27</v>
      </c>
      <c r="B56" s="53"/>
      <c r="C56" s="58" t="s">
        <v>25</v>
      </c>
      <c r="D56" s="76">
        <v>48149</v>
      </c>
      <c r="E56" s="76">
        <f t="shared" si="22"/>
        <v>49593.47</v>
      </c>
      <c r="F56" s="112">
        <f t="shared" si="26"/>
        <v>48149</v>
      </c>
      <c r="G56" s="120">
        <v>0</v>
      </c>
      <c r="H56" s="121">
        <v>11772</v>
      </c>
      <c r="I56" s="114">
        <v>36377</v>
      </c>
      <c r="J56" s="80">
        <f t="shared" si="27"/>
        <v>37468.31</v>
      </c>
      <c r="K56" s="95">
        <f t="shared" si="23"/>
        <v>0.24449105900434071</v>
      </c>
      <c r="L56" s="95">
        <f t="shared" si="28"/>
        <v>0.76</v>
      </c>
      <c r="M56" s="49">
        <f t="shared" si="24"/>
        <v>23.148557692307694</v>
      </c>
      <c r="N56" s="49">
        <f t="shared" si="25"/>
        <v>23.843014423076923</v>
      </c>
      <c r="O56" s="50">
        <v>704</v>
      </c>
      <c r="P56" s="50">
        <v>1384</v>
      </c>
      <c r="Q56" s="51">
        <f t="shared" si="29"/>
        <v>16296.584615384616</v>
      </c>
      <c r="R56" s="51">
        <f t="shared" si="30"/>
        <v>32998.731961538462</v>
      </c>
      <c r="S56" s="51">
        <f t="shared" si="31"/>
        <v>49295.316576923076</v>
      </c>
      <c r="T56" s="81">
        <f t="shared" si="32"/>
        <v>4107.9399999999996</v>
      </c>
      <c r="U56" s="107">
        <f t="shared" si="33"/>
        <v>37464.44</v>
      </c>
      <c r="V56" s="123">
        <f t="shared" si="34"/>
        <v>900.55799999999999</v>
      </c>
      <c r="W56" s="123">
        <f t="shared" si="35"/>
        <v>1327.8815999999999</v>
      </c>
      <c r="X56" s="123">
        <f t="shared" si="36"/>
        <v>67.100400000000008</v>
      </c>
      <c r="Y56" s="123">
        <f t="shared" si="37"/>
        <v>88.289999999999992</v>
      </c>
      <c r="Z56" s="124">
        <f t="shared" si="38"/>
        <v>1427.6</v>
      </c>
      <c r="AA56" s="125">
        <f t="shared" si="39"/>
        <v>9.18</v>
      </c>
      <c r="AB56" s="68">
        <f t="shared" si="40"/>
        <v>3820.6099999999992</v>
      </c>
      <c r="AC56" s="127">
        <f t="shared" si="41"/>
        <v>15592.609999999999</v>
      </c>
    </row>
    <row r="57" spans="1:29" ht="39" x14ac:dyDescent="0.25">
      <c r="A57" s="53" t="s">
        <v>28</v>
      </c>
      <c r="B57" s="53"/>
      <c r="C57" s="58" t="s">
        <v>25</v>
      </c>
      <c r="D57" s="76">
        <v>48149</v>
      </c>
      <c r="E57" s="76">
        <f t="shared" si="22"/>
        <v>49593.47</v>
      </c>
      <c r="F57" s="112">
        <f t="shared" si="26"/>
        <v>48149</v>
      </c>
      <c r="G57" s="120">
        <v>1593</v>
      </c>
      <c r="H57" s="121">
        <v>14637</v>
      </c>
      <c r="I57" s="114">
        <v>31919</v>
      </c>
      <c r="J57" s="80">
        <f t="shared" si="27"/>
        <v>32876.57</v>
      </c>
      <c r="K57" s="95">
        <f t="shared" si="23"/>
        <v>0.33707865168539325</v>
      </c>
      <c r="L57" s="95">
        <f t="shared" si="28"/>
        <v>0.66</v>
      </c>
      <c r="M57" s="49">
        <f t="shared" si="24"/>
        <v>23.148557692307694</v>
      </c>
      <c r="N57" s="49">
        <f t="shared" si="25"/>
        <v>23.843014423076923</v>
      </c>
      <c r="O57" s="50">
        <v>704</v>
      </c>
      <c r="P57" s="50">
        <v>1384</v>
      </c>
      <c r="Q57" s="51">
        <f t="shared" si="29"/>
        <v>16296.584615384616</v>
      </c>
      <c r="R57" s="51">
        <f t="shared" si="30"/>
        <v>32998.731961538462</v>
      </c>
      <c r="S57" s="51">
        <f t="shared" si="31"/>
        <v>49295.316576923076</v>
      </c>
      <c r="T57" s="81">
        <f t="shared" si="32"/>
        <v>4107.9399999999996</v>
      </c>
      <c r="U57" s="107">
        <f t="shared" si="33"/>
        <v>32534.91</v>
      </c>
      <c r="V57" s="123">
        <f t="shared" si="34"/>
        <v>1241.595</v>
      </c>
      <c r="W57" s="123">
        <f t="shared" si="35"/>
        <v>1830.7439999999999</v>
      </c>
      <c r="X57" s="123">
        <f t="shared" si="36"/>
        <v>92.51100000000001</v>
      </c>
      <c r="Y57" s="123">
        <f t="shared" si="37"/>
        <v>121.72499999999999</v>
      </c>
      <c r="Z57" s="124">
        <f t="shared" si="38"/>
        <v>1968.22</v>
      </c>
      <c r="AA57" s="125">
        <f t="shared" si="39"/>
        <v>12.66</v>
      </c>
      <c r="AB57" s="68">
        <f t="shared" si="40"/>
        <v>5267.4549999999999</v>
      </c>
      <c r="AC57" s="127">
        <f t="shared" si="41"/>
        <v>21497.455000000002</v>
      </c>
    </row>
    <row r="58" spans="1:29" ht="26.25" x14ac:dyDescent="0.25">
      <c r="A58" s="53" t="s">
        <v>29</v>
      </c>
      <c r="B58" s="53"/>
      <c r="C58" s="58" t="s">
        <v>30</v>
      </c>
      <c r="D58" s="76">
        <v>26614</v>
      </c>
      <c r="E58" s="76">
        <f t="shared" si="22"/>
        <v>27412.420000000002</v>
      </c>
      <c r="F58" s="112">
        <f t="shared" si="26"/>
        <v>26614</v>
      </c>
      <c r="G58" s="120">
        <v>1167</v>
      </c>
      <c r="H58" s="121">
        <v>2138</v>
      </c>
      <c r="I58" s="114">
        <v>23309</v>
      </c>
      <c r="J58" s="80">
        <f t="shared" si="27"/>
        <v>24008.27</v>
      </c>
      <c r="K58" s="95">
        <f t="shared" si="23"/>
        <v>0.12418276095288194</v>
      </c>
      <c r="L58" s="95">
        <f t="shared" si="28"/>
        <v>0.88</v>
      </c>
      <c r="M58" s="49">
        <f t="shared" si="24"/>
        <v>12.795192307692307</v>
      </c>
      <c r="N58" s="49">
        <f t="shared" si="25"/>
        <v>13.179048076923078</v>
      </c>
      <c r="O58" s="50">
        <v>704</v>
      </c>
      <c r="P58" s="50">
        <v>1384</v>
      </c>
      <c r="Q58" s="51">
        <f t="shared" si="29"/>
        <v>9007.8153846153837</v>
      </c>
      <c r="R58" s="51">
        <f t="shared" si="30"/>
        <v>18239.802538461539</v>
      </c>
      <c r="S58" s="51">
        <f t="shared" si="31"/>
        <v>27247.617923076923</v>
      </c>
      <c r="T58" s="81">
        <f t="shared" si="32"/>
        <v>2270.63</v>
      </c>
      <c r="U58" s="107">
        <f t="shared" si="33"/>
        <v>23977.9</v>
      </c>
      <c r="V58" s="123"/>
      <c r="W58" s="123"/>
      <c r="X58" s="123"/>
      <c r="Y58" s="123"/>
      <c r="Z58" s="124"/>
      <c r="AA58" s="125"/>
      <c r="AB58" s="68"/>
      <c r="AC58" s="129"/>
    </row>
    <row r="59" spans="1:29" ht="39" x14ac:dyDescent="0.25">
      <c r="A59" s="53" t="s">
        <v>31</v>
      </c>
      <c r="B59" s="53"/>
      <c r="C59" s="58" t="s">
        <v>32</v>
      </c>
      <c r="D59" s="76">
        <v>25819</v>
      </c>
      <c r="E59" s="76">
        <f t="shared" si="22"/>
        <v>26593.57</v>
      </c>
      <c r="F59" s="112">
        <f t="shared" si="26"/>
        <v>25819</v>
      </c>
      <c r="G59" s="120">
        <v>1146</v>
      </c>
      <c r="H59" s="121">
        <v>1708</v>
      </c>
      <c r="I59" s="114">
        <v>22965</v>
      </c>
      <c r="J59" s="80">
        <f t="shared" si="27"/>
        <v>23653.95</v>
      </c>
      <c r="K59" s="95">
        <f t="shared" si="23"/>
        <v>0.11053875053255355</v>
      </c>
      <c r="L59" s="95">
        <f t="shared" si="28"/>
        <v>0.89</v>
      </c>
      <c r="M59" s="49">
        <f t="shared" si="24"/>
        <v>12.412980769230769</v>
      </c>
      <c r="N59" s="49">
        <f t="shared" si="25"/>
        <v>12.785370192307692</v>
      </c>
      <c r="O59" s="50">
        <v>704</v>
      </c>
      <c r="P59" s="50">
        <v>1384</v>
      </c>
      <c r="Q59" s="51">
        <f t="shared" si="29"/>
        <v>8738.7384615384617</v>
      </c>
      <c r="R59" s="51">
        <f t="shared" si="30"/>
        <v>17694.952346153845</v>
      </c>
      <c r="S59" s="51">
        <f t="shared" si="31"/>
        <v>26433.690807692306</v>
      </c>
      <c r="T59" s="81">
        <f t="shared" si="32"/>
        <v>2202.81</v>
      </c>
      <c r="U59" s="107">
        <f t="shared" si="33"/>
        <v>23525.98</v>
      </c>
      <c r="V59" s="123">
        <f t="shared" si="34"/>
        <v>218.33099999999999</v>
      </c>
      <c r="W59" s="123">
        <f t="shared" si="35"/>
        <v>321.93119999999999</v>
      </c>
      <c r="X59" s="123">
        <f t="shared" si="36"/>
        <v>16.267800000000001</v>
      </c>
      <c r="Y59" s="123">
        <f t="shared" si="37"/>
        <v>21.404999999999998</v>
      </c>
      <c r="Z59" s="124">
        <f t="shared" si="38"/>
        <v>645.44000000000005</v>
      </c>
      <c r="AA59" s="125">
        <f t="shared" si="39"/>
        <v>4.1500000000000004</v>
      </c>
      <c r="AB59" s="68">
        <f t="shared" si="40"/>
        <v>1227.5250000000001</v>
      </c>
      <c r="AC59" s="127">
        <f t="shared" si="41"/>
        <v>4081.5250000000001</v>
      </c>
    </row>
    <row r="60" spans="1:29" ht="26.25" x14ac:dyDescent="0.25">
      <c r="A60" s="53" t="s">
        <v>33</v>
      </c>
      <c r="C60" s="58" t="s">
        <v>30</v>
      </c>
      <c r="D60" s="76">
        <v>24087</v>
      </c>
      <c r="E60" s="76">
        <f t="shared" si="22"/>
        <v>24809.61</v>
      </c>
      <c r="F60" s="112">
        <f t="shared" si="26"/>
        <v>24087</v>
      </c>
      <c r="G60" s="120">
        <v>36</v>
      </c>
      <c r="H60" s="121">
        <v>542</v>
      </c>
      <c r="I60" s="114">
        <v>23509</v>
      </c>
      <c r="J60" s="80">
        <f t="shared" si="27"/>
        <v>24214.27</v>
      </c>
      <c r="K60" s="95">
        <f t="shared" si="23"/>
        <v>2.3996346576991737E-2</v>
      </c>
      <c r="L60" s="95">
        <f t="shared" si="28"/>
        <v>0.98</v>
      </c>
      <c r="M60" s="49">
        <f t="shared" si="24"/>
        <v>11.580288461538462</v>
      </c>
      <c r="N60" s="49">
        <f t="shared" si="25"/>
        <v>11.927697115384616</v>
      </c>
      <c r="O60" s="50">
        <v>704</v>
      </c>
      <c r="P60" s="50">
        <v>1384</v>
      </c>
      <c r="Q60" s="51">
        <f t="shared" si="29"/>
        <v>8152.5230769230775</v>
      </c>
      <c r="R60" s="51">
        <f t="shared" si="30"/>
        <v>16507.932807692308</v>
      </c>
      <c r="S60" s="51">
        <f t="shared" si="31"/>
        <v>24660.455884615385</v>
      </c>
      <c r="T60" s="81">
        <f t="shared" si="32"/>
        <v>2055.04</v>
      </c>
      <c r="U60" s="107">
        <f t="shared" si="33"/>
        <v>24167.25</v>
      </c>
      <c r="V60" s="123">
        <f t="shared" si="34"/>
        <v>44.216999999999999</v>
      </c>
      <c r="W60" s="123">
        <f t="shared" si="35"/>
        <v>65.198399999999992</v>
      </c>
      <c r="X60" s="123">
        <f t="shared" si="36"/>
        <v>3.2946</v>
      </c>
      <c r="Y60" s="123">
        <f t="shared" si="37"/>
        <v>4.335</v>
      </c>
      <c r="Z60" s="124">
        <f t="shared" si="38"/>
        <v>140.12</v>
      </c>
      <c r="AA60" s="125">
        <f t="shared" si="39"/>
        <v>0.9</v>
      </c>
      <c r="AB60" s="68">
        <f t="shared" si="40"/>
        <v>258.06499999999994</v>
      </c>
      <c r="AC60" s="127">
        <f t="shared" si="41"/>
        <v>836.06499999999994</v>
      </c>
    </row>
    <row r="61" spans="1:29" ht="26.25" x14ac:dyDescent="0.25">
      <c r="A61" s="53" t="s">
        <v>46</v>
      </c>
      <c r="C61" s="58" t="s">
        <v>47</v>
      </c>
      <c r="D61" s="76">
        <v>30062</v>
      </c>
      <c r="E61" s="76">
        <f t="shared" si="22"/>
        <v>30963.86</v>
      </c>
      <c r="F61" s="112">
        <f t="shared" si="26"/>
        <v>30062</v>
      </c>
      <c r="G61" s="120">
        <v>992</v>
      </c>
      <c r="H61" s="121">
        <v>9250</v>
      </c>
      <c r="I61" s="114">
        <v>19820</v>
      </c>
      <c r="J61" s="80">
        <f t="shared" si="27"/>
        <v>20414.600000000002</v>
      </c>
      <c r="K61" s="95">
        <f t="shared" si="23"/>
        <v>0.3406958951500233</v>
      </c>
      <c r="L61" s="95">
        <f t="shared" si="28"/>
        <v>0.66</v>
      </c>
      <c r="M61" s="49">
        <f t="shared" si="24"/>
        <v>14.452884615384615</v>
      </c>
      <c r="N61" s="49">
        <f t="shared" si="25"/>
        <v>14.886471153846154</v>
      </c>
      <c r="O61" s="50">
        <v>704</v>
      </c>
      <c r="P61" s="50">
        <v>1384</v>
      </c>
      <c r="Q61" s="51">
        <f t="shared" si="29"/>
        <v>10174.83076923077</v>
      </c>
      <c r="R61" s="51">
        <f t="shared" si="30"/>
        <v>20602.876076923076</v>
      </c>
      <c r="S61" s="51">
        <f t="shared" si="31"/>
        <v>30777.706846153844</v>
      </c>
      <c r="T61" s="81">
        <f t="shared" si="32"/>
        <v>2564.81</v>
      </c>
      <c r="U61" s="107">
        <f t="shared" si="33"/>
        <v>20313.29</v>
      </c>
      <c r="V61" s="123"/>
      <c r="W61" s="123"/>
      <c r="X61" s="123"/>
      <c r="Y61" s="123"/>
      <c r="Z61" s="124"/>
      <c r="AA61" s="125"/>
      <c r="AB61" s="68"/>
      <c r="AC61" s="129"/>
    </row>
    <row r="62" spans="1:29" ht="26.25" x14ac:dyDescent="0.25">
      <c r="A62" s="53" t="s">
        <v>34</v>
      </c>
      <c r="B62" s="53"/>
      <c r="C62" s="58" t="s">
        <v>30</v>
      </c>
      <c r="D62" s="76">
        <v>26614</v>
      </c>
      <c r="E62" s="76">
        <f t="shared" si="22"/>
        <v>27412.420000000002</v>
      </c>
      <c r="F62" s="112">
        <f t="shared" si="26"/>
        <v>26614</v>
      </c>
      <c r="G62" s="120">
        <v>874</v>
      </c>
      <c r="H62" s="121">
        <v>8220</v>
      </c>
      <c r="I62" s="114">
        <v>17520</v>
      </c>
      <c r="J62" s="80">
        <f t="shared" si="27"/>
        <v>18045.600000000002</v>
      </c>
      <c r="K62" s="95">
        <f t="shared" si="23"/>
        <v>0.34169985721800555</v>
      </c>
      <c r="L62" s="95">
        <f t="shared" si="28"/>
        <v>0.66</v>
      </c>
      <c r="M62" s="49">
        <f t="shared" si="24"/>
        <v>12.795192307692307</v>
      </c>
      <c r="N62" s="49">
        <f t="shared" si="25"/>
        <v>13.179048076923078</v>
      </c>
      <c r="O62" s="50">
        <v>704</v>
      </c>
      <c r="P62" s="50">
        <v>1384</v>
      </c>
      <c r="Q62" s="51">
        <f t="shared" si="29"/>
        <v>9007.8153846153837</v>
      </c>
      <c r="R62" s="51">
        <f t="shared" si="30"/>
        <v>18239.802538461539</v>
      </c>
      <c r="S62" s="51">
        <f t="shared" si="31"/>
        <v>27247.617923076923</v>
      </c>
      <c r="T62" s="81">
        <f t="shared" si="32"/>
        <v>2270.63</v>
      </c>
      <c r="U62" s="107">
        <f t="shared" si="33"/>
        <v>17983.43</v>
      </c>
      <c r="V62" s="123">
        <f t="shared" si="34"/>
        <v>695.69100000000003</v>
      </c>
      <c r="W62" s="123">
        <f t="shared" si="35"/>
        <v>1025.8032000000001</v>
      </c>
      <c r="X62" s="123">
        <f t="shared" si="36"/>
        <v>51.835799999999999</v>
      </c>
      <c r="Y62" s="123">
        <f t="shared" si="37"/>
        <v>68.204999999999998</v>
      </c>
      <c r="Z62" s="124">
        <f t="shared" si="38"/>
        <v>1995.2</v>
      </c>
      <c r="AA62" s="125">
        <f t="shared" si="39"/>
        <v>12.83</v>
      </c>
      <c r="AB62" s="68">
        <f t="shared" si="40"/>
        <v>3849.5650000000001</v>
      </c>
      <c r="AC62" s="127">
        <f t="shared" si="41"/>
        <v>12943.565000000001</v>
      </c>
    </row>
    <row r="63" spans="1:29" ht="26.25" x14ac:dyDescent="0.25">
      <c r="A63" s="53" t="s">
        <v>35</v>
      </c>
      <c r="B63" s="53"/>
      <c r="C63" s="58" t="s">
        <v>30</v>
      </c>
      <c r="D63" s="76">
        <v>25105</v>
      </c>
      <c r="E63" s="76">
        <f t="shared" si="22"/>
        <v>25858.15</v>
      </c>
      <c r="F63" s="112">
        <f t="shared" si="26"/>
        <v>25105</v>
      </c>
      <c r="G63" s="120">
        <v>15</v>
      </c>
      <c r="H63" s="121">
        <v>11549</v>
      </c>
      <c r="I63" s="114">
        <v>13541</v>
      </c>
      <c r="J63" s="80">
        <f t="shared" si="27"/>
        <v>13947.23</v>
      </c>
      <c r="K63" s="95">
        <f t="shared" si="23"/>
        <v>0.46062537343158733</v>
      </c>
      <c r="L63" s="95">
        <f t="shared" si="28"/>
        <v>0.54</v>
      </c>
      <c r="M63" s="49">
        <f t="shared" si="24"/>
        <v>12.069711538461538</v>
      </c>
      <c r="N63" s="49">
        <f t="shared" si="25"/>
        <v>12.431802884615385</v>
      </c>
      <c r="O63" s="50">
        <v>704</v>
      </c>
      <c r="P63" s="50">
        <v>1384</v>
      </c>
      <c r="Q63" s="51">
        <f t="shared" si="29"/>
        <v>8497.0769230769238</v>
      </c>
      <c r="R63" s="51">
        <f t="shared" si="30"/>
        <v>17205.615192307694</v>
      </c>
      <c r="S63" s="51">
        <f t="shared" si="31"/>
        <v>25702.69211538462</v>
      </c>
      <c r="T63" s="81">
        <f t="shared" si="32"/>
        <v>2141.89</v>
      </c>
      <c r="U63" s="107">
        <f t="shared" si="33"/>
        <v>13879.45</v>
      </c>
      <c r="V63" s="123"/>
      <c r="W63" s="123"/>
      <c r="X63" s="123"/>
      <c r="Y63" s="123"/>
      <c r="Z63" s="124"/>
      <c r="AA63" s="125"/>
      <c r="AB63" s="68"/>
      <c r="AC63" s="129"/>
    </row>
    <row r="64" spans="1:29" ht="23.25" customHeight="1" x14ac:dyDescent="0.25">
      <c r="A64" s="53" t="s">
        <v>44</v>
      </c>
      <c r="B64" s="53"/>
      <c r="C64" s="87" t="s">
        <v>45</v>
      </c>
      <c r="D64" s="76">
        <v>26014</v>
      </c>
      <c r="E64" s="76">
        <f t="shared" si="22"/>
        <v>26794.420000000002</v>
      </c>
      <c r="F64" s="112">
        <f t="shared" si="26"/>
        <v>26014</v>
      </c>
      <c r="G64" s="120">
        <v>0</v>
      </c>
      <c r="H64" s="121">
        <v>0</v>
      </c>
      <c r="I64" s="114">
        <v>26014</v>
      </c>
      <c r="J64" s="80">
        <f t="shared" si="27"/>
        <v>26794.420000000002</v>
      </c>
      <c r="K64" s="95">
        <f t="shared" si="23"/>
        <v>0</v>
      </c>
      <c r="L64" s="95">
        <f t="shared" si="28"/>
        <v>1</v>
      </c>
      <c r="M64" s="49">
        <f t="shared" si="24"/>
        <v>12.506730769230769</v>
      </c>
      <c r="N64" s="49">
        <f t="shared" si="25"/>
        <v>12.881932692307695</v>
      </c>
      <c r="O64" s="50">
        <v>704</v>
      </c>
      <c r="P64" s="50">
        <v>1384</v>
      </c>
      <c r="Q64" s="51">
        <f t="shared" si="29"/>
        <v>8804.7384615384617</v>
      </c>
      <c r="R64" s="51">
        <f t="shared" si="30"/>
        <v>17828.59484615385</v>
      </c>
      <c r="S64" s="51">
        <f t="shared" si="31"/>
        <v>26633.333307692312</v>
      </c>
      <c r="T64" s="81">
        <f t="shared" si="32"/>
        <v>2219.44</v>
      </c>
      <c r="U64" s="107">
        <f t="shared" si="33"/>
        <v>26633.33</v>
      </c>
      <c r="V64" s="123">
        <f t="shared" si="34"/>
        <v>0</v>
      </c>
      <c r="W64" s="123">
        <f t="shared" si="35"/>
        <v>0</v>
      </c>
      <c r="X64" s="123">
        <f t="shared" si="36"/>
        <v>0</v>
      </c>
      <c r="Y64" s="123">
        <f t="shared" si="37"/>
        <v>0</v>
      </c>
      <c r="Z64" s="124">
        <f t="shared" si="38"/>
        <v>0</v>
      </c>
      <c r="AA64" s="125">
        <f t="shared" si="39"/>
        <v>0</v>
      </c>
      <c r="AB64" s="68">
        <f t="shared" si="40"/>
        <v>0</v>
      </c>
      <c r="AC64" s="127">
        <f t="shared" si="41"/>
        <v>0</v>
      </c>
    </row>
    <row r="65" spans="1:29" ht="19.5" customHeight="1" thickBot="1" x14ac:dyDescent="0.3">
      <c r="A65" s="55"/>
      <c r="B65" s="55"/>
      <c r="C65" s="59"/>
      <c r="D65" s="84">
        <f t="shared" ref="D65:I65" si="42">SUM(D54:D64)</f>
        <v>376911</v>
      </c>
      <c r="E65" s="84">
        <f t="shared" si="42"/>
        <v>388218.33</v>
      </c>
      <c r="F65" s="113">
        <f t="shared" si="42"/>
        <v>376911</v>
      </c>
      <c r="G65" s="118">
        <f t="shared" si="42"/>
        <v>9463</v>
      </c>
      <c r="H65" s="119">
        <f t="shared" si="42"/>
        <v>79720</v>
      </c>
      <c r="I65" s="115">
        <f t="shared" si="42"/>
        <v>287728</v>
      </c>
      <c r="J65" s="84"/>
      <c r="K65" s="84"/>
      <c r="L65" s="84"/>
      <c r="M65" s="54"/>
      <c r="N65" s="72"/>
      <c r="O65" s="56"/>
      <c r="P65" s="56"/>
      <c r="Q65" s="78">
        <f>SUM(Q54:Q64)</f>
        <v>127569.87692307694</v>
      </c>
      <c r="R65" s="78">
        <f t="shared" ref="R65:AC65" si="43">SUM(R54:R64)</f>
        <v>258314.50419230771</v>
      </c>
      <c r="S65" s="78">
        <f t="shared" si="43"/>
        <v>385884.38111538457</v>
      </c>
      <c r="T65" s="85">
        <f t="shared" si="43"/>
        <v>32157.010000000002</v>
      </c>
      <c r="U65" s="109">
        <f t="shared" si="43"/>
        <v>295408.86000000004</v>
      </c>
      <c r="V65" s="85">
        <f t="shared" si="43"/>
        <v>4901.5079999999998</v>
      </c>
      <c r="W65" s="85">
        <f t="shared" si="43"/>
        <v>7227.3216000000002</v>
      </c>
      <c r="X65" s="85">
        <f t="shared" si="43"/>
        <v>365.21040000000005</v>
      </c>
      <c r="Y65" s="85">
        <f t="shared" si="43"/>
        <v>480.53999999999996</v>
      </c>
      <c r="Z65" s="85">
        <f t="shared" si="43"/>
        <v>9031.7799999999988</v>
      </c>
      <c r="AA65" s="85">
        <f t="shared" si="43"/>
        <v>58.08</v>
      </c>
      <c r="AB65" s="85">
        <f t="shared" si="43"/>
        <v>22064.439999999995</v>
      </c>
      <c r="AC65" s="128">
        <f t="shared" si="43"/>
        <v>86136.44</v>
      </c>
    </row>
    <row r="68" spans="1:29" x14ac:dyDescent="0.25"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>
        <f>AC68/AC70</f>
        <v>0.74384314002296825</v>
      </c>
      <c r="AC68" s="131">
        <f>AC70-AC69</f>
        <v>64072.000000000007</v>
      </c>
    </row>
    <row r="69" spans="1:29" x14ac:dyDescent="0.25">
      <c r="Q69" s="110"/>
      <c r="R69" s="110"/>
      <c r="S69" s="110"/>
      <c r="T69" s="110"/>
      <c r="U69" s="110"/>
      <c r="V69" s="89"/>
      <c r="W69" s="89"/>
      <c r="X69" s="89"/>
      <c r="Y69" s="89"/>
      <c r="Z69" s="89"/>
      <c r="AA69" s="89"/>
      <c r="AB69">
        <f>AC69/AC70</f>
        <v>0.25615685997703175</v>
      </c>
      <c r="AC69" s="132">
        <f>SUM(AB65)</f>
        <v>22064.439999999995</v>
      </c>
    </row>
    <row r="70" spans="1:29" x14ac:dyDescent="0.25">
      <c r="Q70" s="110"/>
      <c r="R70" s="110"/>
      <c r="S70" s="110"/>
      <c r="T70" s="110"/>
      <c r="U70" s="110"/>
      <c r="V70" s="89"/>
      <c r="W70" s="89"/>
      <c r="X70" s="89"/>
      <c r="Y70" s="89"/>
      <c r="Z70" s="89"/>
      <c r="AA70" s="89"/>
      <c r="AC70" s="131">
        <f>SUM(AC65)</f>
        <v>86136.44</v>
      </c>
    </row>
    <row r="71" spans="1:29" x14ac:dyDescent="0.25"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</row>
    <row r="72" spans="1:29" x14ac:dyDescent="0.25"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</row>
    <row r="73" spans="1:29" x14ac:dyDescent="0.25"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</row>
    <row r="74" spans="1:29" x14ac:dyDescent="0.25"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</row>
    <row r="75" spans="1:29" x14ac:dyDescent="0.25"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</row>
    <row r="76" spans="1:29" x14ac:dyDescent="0.25"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</row>
    <row r="77" spans="1:29" x14ac:dyDescent="0.25"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</row>
    <row r="78" spans="1:29" x14ac:dyDescent="0.25"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</row>
  </sheetData>
  <mergeCells count="13">
    <mergeCell ref="G52:H52"/>
    <mergeCell ref="V51:AB51"/>
    <mergeCell ref="M52:N52"/>
    <mergeCell ref="V52:Y52"/>
    <mergeCell ref="Z52:AA52"/>
    <mergeCell ref="Z7:AA7"/>
    <mergeCell ref="V7:Y7"/>
    <mergeCell ref="M7:N7"/>
    <mergeCell ref="A1:AB1"/>
    <mergeCell ref="A2:AB2"/>
    <mergeCell ref="A3:AB3"/>
    <mergeCell ref="A4:AB4"/>
    <mergeCell ref="A5:AB5"/>
  </mergeCells>
  <pageMargins left="0.7" right="0.7" top="0.75" bottom="0.75" header="0.3" footer="0.3"/>
  <pageSetup paperSize="5" scale="49" fitToHeight="0" orientation="landscape" r:id="rId1"/>
  <headerFooter>
    <oddFooter>&amp;RPrepared by Mike Escaname 
HCHHSD 
05/12/14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2" r:id="rId4">
          <objectPr defaultSize="0" autoPict="0" r:id="rId5">
            <anchor moveWithCells="1">
              <from>
                <xdr:col>4</xdr:col>
                <xdr:colOff>66675</xdr:colOff>
                <xdr:row>27</xdr:row>
                <xdr:rowOff>171450</xdr:rowOff>
              </from>
              <to>
                <xdr:col>5</xdr:col>
                <xdr:colOff>19050</xdr:colOff>
                <xdr:row>29</xdr:row>
                <xdr:rowOff>19050</xdr:rowOff>
              </to>
            </anchor>
          </objectPr>
        </oleObject>
      </mc:Choice>
      <mc:Fallback>
        <oleObject progId="Acrobat Document" dvAspect="DVASPECT_ICON" shapeId="2052" r:id="rId4"/>
      </mc:Fallback>
    </mc:AlternateContent>
    <mc:AlternateContent xmlns:mc="http://schemas.openxmlformats.org/markup-compatibility/2006">
      <mc:Choice Requires="x14">
        <oleObject progId="Acrobat Document" dvAspect="DVASPECT_ICON" shapeId="2053" r:id="rId6">
          <objectPr defaultSize="0" autoPict="0" r:id="rId5">
            <anchor moveWithCells="1">
              <from>
                <xdr:col>4</xdr:col>
                <xdr:colOff>76200</xdr:colOff>
                <xdr:row>30</xdr:row>
                <xdr:rowOff>9525</xdr:rowOff>
              </from>
              <to>
                <xdr:col>5</xdr:col>
                <xdr:colOff>19050</xdr:colOff>
                <xdr:row>31</xdr:row>
                <xdr:rowOff>19050</xdr:rowOff>
              </to>
            </anchor>
          </objectPr>
        </oleObject>
      </mc:Choice>
      <mc:Fallback>
        <oleObject progId="Acrobat Document" dvAspect="DVASPECT_ICON" shapeId="205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0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4" t="s">
        <v>0</v>
      </c>
      <c r="B1" s="40"/>
      <c r="C1" s="40"/>
      <c r="D1" s="40"/>
      <c r="E1" s="5"/>
      <c r="F1" s="4" t="s">
        <v>51</v>
      </c>
      <c r="G1" s="40"/>
      <c r="H1" s="40"/>
      <c r="I1" s="40"/>
    </row>
    <row r="2" spans="1:9" x14ac:dyDescent="0.25">
      <c r="A2" s="65" t="s">
        <v>52</v>
      </c>
      <c r="B2" s="40"/>
      <c r="C2" s="40"/>
      <c r="D2" s="40"/>
      <c r="E2" s="5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5"/>
      <c r="F3" s="40"/>
      <c r="G3" s="40"/>
      <c r="H3" s="40"/>
      <c r="I3" s="40"/>
    </row>
    <row r="4" spans="1:9" ht="26.25" x14ac:dyDescent="0.25">
      <c r="A4" s="6" t="s">
        <v>1</v>
      </c>
      <c r="B4" s="44" t="s">
        <v>2</v>
      </c>
      <c r="C4" s="1" t="s">
        <v>3</v>
      </c>
      <c r="D4" s="44" t="s">
        <v>4</v>
      </c>
      <c r="E4" s="7"/>
      <c r="F4" s="6" t="s">
        <v>1</v>
      </c>
      <c r="G4" s="44" t="s">
        <v>2</v>
      </c>
      <c r="H4" s="1" t="s">
        <v>3</v>
      </c>
      <c r="I4" s="44" t="s">
        <v>4</v>
      </c>
    </row>
    <row r="5" spans="1:9" x14ac:dyDescent="0.25">
      <c r="A5" s="8"/>
      <c r="B5" s="9"/>
      <c r="C5" s="10"/>
      <c r="D5" s="11"/>
      <c r="E5" s="5"/>
      <c r="F5" s="12">
        <v>1</v>
      </c>
      <c r="G5" s="96" t="s">
        <v>53</v>
      </c>
      <c r="H5" s="13">
        <v>42013</v>
      </c>
      <c r="I5" s="12">
        <v>10</v>
      </c>
    </row>
    <row r="6" spans="1:9" x14ac:dyDescent="0.25">
      <c r="A6" s="14"/>
      <c r="B6" s="15"/>
      <c r="C6" s="16"/>
      <c r="D6" s="17"/>
      <c r="E6" s="5"/>
      <c r="F6" s="18">
        <v>2</v>
      </c>
      <c r="G6" s="97" t="s">
        <v>54</v>
      </c>
      <c r="H6" s="19">
        <v>42027</v>
      </c>
      <c r="I6" s="18">
        <v>10</v>
      </c>
    </row>
    <row r="7" spans="1:9" x14ac:dyDescent="0.25">
      <c r="A7" s="14"/>
      <c r="B7" s="15"/>
      <c r="C7" s="16"/>
      <c r="D7" s="17"/>
      <c r="E7" s="5"/>
      <c r="F7" s="18">
        <v>3</v>
      </c>
      <c r="G7" s="97" t="s">
        <v>55</v>
      </c>
      <c r="H7" s="19">
        <v>42041</v>
      </c>
      <c r="I7" s="18">
        <v>10</v>
      </c>
    </row>
    <row r="8" spans="1:9" x14ac:dyDescent="0.25">
      <c r="A8" s="14"/>
      <c r="B8" s="15"/>
      <c r="C8" s="16"/>
      <c r="D8" s="17"/>
      <c r="E8" s="5"/>
      <c r="F8" s="18">
        <v>4</v>
      </c>
      <c r="G8" s="97" t="s">
        <v>56</v>
      </c>
      <c r="H8" s="19">
        <v>42055</v>
      </c>
      <c r="I8" s="18">
        <v>10</v>
      </c>
    </row>
    <row r="9" spans="1:9" x14ac:dyDescent="0.25">
      <c r="A9" s="14"/>
      <c r="B9" s="15"/>
      <c r="C9" s="16"/>
      <c r="D9" s="17"/>
      <c r="E9" s="5"/>
      <c r="F9" s="18">
        <v>5</v>
      </c>
      <c r="G9" s="97" t="s">
        <v>57</v>
      </c>
      <c r="H9" s="19">
        <v>42069</v>
      </c>
      <c r="I9" s="18">
        <v>10</v>
      </c>
    </row>
    <row r="10" spans="1:9" x14ac:dyDescent="0.25">
      <c r="A10" s="14"/>
      <c r="B10" s="15"/>
      <c r="C10" s="16"/>
      <c r="D10" s="17"/>
      <c r="E10" s="5"/>
      <c r="F10" s="18">
        <v>6</v>
      </c>
      <c r="G10" s="97" t="s">
        <v>58</v>
      </c>
      <c r="H10" s="19">
        <v>42083</v>
      </c>
      <c r="I10" s="18">
        <v>10</v>
      </c>
    </row>
    <row r="11" spans="1:9" x14ac:dyDescent="0.25">
      <c r="A11" s="14"/>
      <c r="B11" s="15"/>
      <c r="C11" s="16"/>
      <c r="D11" s="17"/>
      <c r="E11" s="5"/>
      <c r="F11" s="18">
        <v>7</v>
      </c>
      <c r="G11" s="97" t="s">
        <v>59</v>
      </c>
      <c r="H11" s="19">
        <v>42097</v>
      </c>
      <c r="I11" s="18">
        <v>10</v>
      </c>
    </row>
    <row r="12" spans="1:9" x14ac:dyDescent="0.25">
      <c r="A12" s="14"/>
      <c r="B12" s="15"/>
      <c r="C12" s="16"/>
      <c r="D12" s="17"/>
      <c r="E12" s="5"/>
      <c r="F12" s="18">
        <v>8</v>
      </c>
      <c r="G12" s="97" t="s">
        <v>60</v>
      </c>
      <c r="H12" s="19">
        <v>42111</v>
      </c>
      <c r="I12" s="18">
        <v>10</v>
      </c>
    </row>
    <row r="13" spans="1:9" x14ac:dyDescent="0.25">
      <c r="A13" s="14"/>
      <c r="B13" s="15"/>
      <c r="C13" s="16"/>
      <c r="D13" s="17"/>
      <c r="E13" s="5"/>
      <c r="F13" s="18">
        <v>9</v>
      </c>
      <c r="G13" s="97" t="s">
        <v>61</v>
      </c>
      <c r="H13" s="19">
        <v>42125</v>
      </c>
      <c r="I13" s="18">
        <v>10</v>
      </c>
    </row>
    <row r="14" spans="1:9" x14ac:dyDescent="0.25">
      <c r="A14" s="14"/>
      <c r="B14" s="15"/>
      <c r="C14" s="16"/>
      <c r="D14" s="17"/>
      <c r="E14" s="5"/>
      <c r="F14" s="18">
        <v>10</v>
      </c>
      <c r="G14" s="97" t="s">
        <v>62</v>
      </c>
      <c r="H14" s="19">
        <v>42139</v>
      </c>
      <c r="I14" s="18">
        <v>10</v>
      </c>
    </row>
    <row r="15" spans="1:9" x14ac:dyDescent="0.25">
      <c r="A15" s="14"/>
      <c r="B15" s="15"/>
      <c r="C15" s="16"/>
      <c r="D15" s="17"/>
      <c r="E15" s="5"/>
      <c r="F15" s="18">
        <v>11</v>
      </c>
      <c r="G15" s="97" t="s">
        <v>63</v>
      </c>
      <c r="H15" s="19">
        <v>42153</v>
      </c>
      <c r="I15" s="18">
        <v>10</v>
      </c>
    </row>
    <row r="16" spans="1:9" x14ac:dyDescent="0.25">
      <c r="A16" s="14"/>
      <c r="B16" s="15"/>
      <c r="C16" s="16"/>
      <c r="D16" s="17"/>
      <c r="E16" s="5"/>
      <c r="F16" s="18">
        <v>12</v>
      </c>
      <c r="G16" s="97" t="s">
        <v>64</v>
      </c>
      <c r="H16" s="19">
        <v>42167</v>
      </c>
      <c r="I16" s="18">
        <v>10</v>
      </c>
    </row>
    <row r="17" spans="1:10" x14ac:dyDescent="0.25">
      <c r="A17" s="14"/>
      <c r="B17" s="15"/>
      <c r="C17" s="16"/>
      <c r="D17" s="17"/>
      <c r="E17" s="5"/>
      <c r="F17" s="18">
        <v>13</v>
      </c>
      <c r="G17" s="97" t="s">
        <v>65</v>
      </c>
      <c r="H17" s="19">
        <v>42181</v>
      </c>
      <c r="I17" s="18">
        <v>10</v>
      </c>
      <c r="J17" s="40"/>
    </row>
    <row r="18" spans="1:10" x14ac:dyDescent="0.25">
      <c r="A18" s="14"/>
      <c r="B18" s="15"/>
      <c r="C18" s="16"/>
      <c r="D18" s="17"/>
      <c r="E18" s="5"/>
      <c r="F18" s="18">
        <v>14</v>
      </c>
      <c r="G18" s="97" t="s">
        <v>66</v>
      </c>
      <c r="H18" s="19">
        <v>42195</v>
      </c>
      <c r="I18" s="18">
        <v>10</v>
      </c>
      <c r="J18" s="40"/>
    </row>
    <row r="19" spans="1:10" x14ac:dyDescent="0.25">
      <c r="A19" s="14"/>
      <c r="B19" s="15"/>
      <c r="C19" s="16"/>
      <c r="D19" s="17"/>
      <c r="E19" s="5"/>
      <c r="F19" s="18">
        <v>15</v>
      </c>
      <c r="G19" s="97" t="s">
        <v>67</v>
      </c>
      <c r="H19" s="19">
        <v>42209</v>
      </c>
      <c r="I19" s="18">
        <v>10</v>
      </c>
      <c r="J19" s="40"/>
    </row>
    <row r="20" spans="1:10" x14ac:dyDescent="0.25">
      <c r="A20" s="14"/>
      <c r="B20" s="15"/>
      <c r="C20" s="16"/>
      <c r="D20" s="17"/>
      <c r="E20" s="5"/>
      <c r="F20" s="18">
        <v>16</v>
      </c>
      <c r="G20" s="97" t="s">
        <v>68</v>
      </c>
      <c r="H20" s="19">
        <v>42223</v>
      </c>
      <c r="I20" s="18">
        <v>10</v>
      </c>
      <c r="J20" s="40"/>
    </row>
    <row r="21" spans="1:10" x14ac:dyDescent="0.25">
      <c r="A21" s="20"/>
      <c r="B21" s="21"/>
      <c r="C21" s="22"/>
      <c r="D21" s="23"/>
      <c r="E21" s="5"/>
      <c r="F21" s="18">
        <v>17</v>
      </c>
      <c r="G21" s="97" t="s">
        <v>69</v>
      </c>
      <c r="H21" s="19">
        <v>42237</v>
      </c>
      <c r="I21" s="18">
        <v>10</v>
      </c>
      <c r="J21" s="40"/>
    </row>
    <row r="22" spans="1:10" x14ac:dyDescent="0.25">
      <c r="A22" s="20"/>
      <c r="B22" s="21"/>
      <c r="C22" s="22"/>
      <c r="D22" s="23"/>
      <c r="E22" s="5"/>
      <c r="F22" s="18">
        <v>18</v>
      </c>
      <c r="G22" s="97" t="s">
        <v>70</v>
      </c>
      <c r="H22" s="19">
        <v>42251</v>
      </c>
      <c r="I22" s="18">
        <v>10</v>
      </c>
      <c r="J22" s="40"/>
    </row>
    <row r="23" spans="1:10" x14ac:dyDescent="0.25">
      <c r="A23" s="20">
        <v>19</v>
      </c>
      <c r="B23" s="98" t="s">
        <v>71</v>
      </c>
      <c r="C23" s="22">
        <v>41901</v>
      </c>
      <c r="D23" s="23">
        <v>5</v>
      </c>
      <c r="E23" s="5"/>
      <c r="F23" s="18">
        <v>19</v>
      </c>
      <c r="G23" s="97" t="s">
        <v>72</v>
      </c>
      <c r="H23" s="19">
        <v>42265</v>
      </c>
      <c r="I23" s="24">
        <v>6</v>
      </c>
      <c r="J23" s="25" t="s">
        <v>73</v>
      </c>
    </row>
    <row r="24" spans="1:10" x14ac:dyDescent="0.25">
      <c r="A24" s="26">
        <v>19</v>
      </c>
      <c r="B24" s="97" t="s">
        <v>74</v>
      </c>
      <c r="C24" s="27">
        <v>41901</v>
      </c>
      <c r="D24" s="28">
        <v>5</v>
      </c>
      <c r="E24" s="5"/>
      <c r="F24" s="21"/>
      <c r="G24" s="21"/>
      <c r="H24" s="15"/>
      <c r="I24" s="15"/>
      <c r="J24" s="40"/>
    </row>
    <row r="25" spans="1:10" x14ac:dyDescent="0.25">
      <c r="A25" s="26">
        <v>20</v>
      </c>
      <c r="B25" s="97" t="s">
        <v>75</v>
      </c>
      <c r="C25" s="27">
        <v>41915</v>
      </c>
      <c r="D25" s="28">
        <v>10</v>
      </c>
      <c r="E25" s="5"/>
      <c r="F25" s="15"/>
      <c r="G25" s="15"/>
      <c r="H25" s="15"/>
      <c r="I25" s="15"/>
      <c r="J25" s="40"/>
    </row>
    <row r="26" spans="1:10" x14ac:dyDescent="0.25">
      <c r="A26" s="26">
        <v>21</v>
      </c>
      <c r="B26" s="97" t="s">
        <v>76</v>
      </c>
      <c r="C26" s="27">
        <v>41929</v>
      </c>
      <c r="D26" s="28">
        <v>10</v>
      </c>
      <c r="E26" s="5"/>
      <c r="F26" s="15"/>
      <c r="G26" s="15"/>
      <c r="H26" s="15"/>
      <c r="I26" s="15"/>
      <c r="J26" s="40"/>
    </row>
    <row r="27" spans="1:10" x14ac:dyDescent="0.25">
      <c r="A27" s="26">
        <v>22</v>
      </c>
      <c r="B27" s="97" t="s">
        <v>77</v>
      </c>
      <c r="C27" s="27">
        <v>41943</v>
      </c>
      <c r="D27" s="28">
        <v>10</v>
      </c>
      <c r="E27" s="5"/>
      <c r="F27" s="15"/>
      <c r="G27" s="15"/>
      <c r="H27" s="15"/>
      <c r="I27" s="15"/>
      <c r="J27" s="40"/>
    </row>
    <row r="28" spans="1:10" x14ac:dyDescent="0.25">
      <c r="A28" s="26">
        <v>23</v>
      </c>
      <c r="B28" s="97" t="s">
        <v>78</v>
      </c>
      <c r="C28" s="27">
        <v>41957</v>
      </c>
      <c r="D28" s="28">
        <v>10</v>
      </c>
      <c r="E28" s="5"/>
      <c r="F28" s="15"/>
      <c r="G28" s="15"/>
      <c r="H28" s="15"/>
      <c r="I28" s="15"/>
      <c r="J28" s="40"/>
    </row>
    <row r="29" spans="1:10" x14ac:dyDescent="0.25">
      <c r="A29" s="26">
        <v>24</v>
      </c>
      <c r="B29" s="99" t="s">
        <v>79</v>
      </c>
      <c r="C29" s="27">
        <v>41969</v>
      </c>
      <c r="D29" s="28">
        <v>10</v>
      </c>
      <c r="E29" s="5"/>
      <c r="F29" s="15"/>
      <c r="G29" s="15"/>
      <c r="H29" s="15"/>
      <c r="I29" s="15"/>
      <c r="J29" s="40"/>
    </row>
    <row r="30" spans="1:10" x14ac:dyDescent="0.25">
      <c r="A30" s="26">
        <v>25</v>
      </c>
      <c r="B30" s="97" t="s">
        <v>80</v>
      </c>
      <c r="C30" s="27">
        <v>41985</v>
      </c>
      <c r="D30" s="28">
        <v>10</v>
      </c>
      <c r="E30" s="5"/>
      <c r="F30" s="15"/>
      <c r="G30" s="15"/>
      <c r="H30" s="15"/>
      <c r="I30" s="15"/>
      <c r="J30" s="40"/>
    </row>
    <row r="31" spans="1:10" x14ac:dyDescent="0.25">
      <c r="A31" s="29">
        <v>26</v>
      </c>
      <c r="B31" s="100" t="s">
        <v>81</v>
      </c>
      <c r="C31" s="30">
        <v>41997</v>
      </c>
      <c r="D31" s="31">
        <v>10</v>
      </c>
      <c r="E31" s="5"/>
      <c r="F31" s="2"/>
      <c r="G31" s="2"/>
      <c r="H31" s="2"/>
      <c r="I31" s="2"/>
      <c r="J31" s="40"/>
    </row>
    <row r="33" spans="1:8" x14ac:dyDescent="0.25">
      <c r="A33" s="32"/>
      <c r="B33" s="32"/>
      <c r="C33" s="32"/>
      <c r="D33" s="32"/>
      <c r="E33" s="40"/>
      <c r="F33" s="40"/>
      <c r="G33" s="40"/>
      <c r="H33" s="40"/>
    </row>
    <row r="34" spans="1:8" x14ac:dyDescent="0.25">
      <c r="A34" s="32"/>
      <c r="B34" s="32"/>
      <c r="C34" s="32"/>
      <c r="D34" s="32"/>
      <c r="E34" s="40"/>
      <c r="F34" s="54"/>
      <c r="G34" s="54"/>
      <c r="H34" s="40"/>
    </row>
    <row r="35" spans="1:8" x14ac:dyDescent="0.25">
      <c r="A35" s="40"/>
      <c r="B35" s="101" t="s">
        <v>82</v>
      </c>
      <c r="C35" s="40"/>
      <c r="D35" s="102">
        <f>75+13</f>
        <v>88</v>
      </c>
      <c r="E35" s="40"/>
      <c r="F35" s="54"/>
      <c r="G35" s="54"/>
      <c r="H35" s="40"/>
    </row>
    <row r="36" spans="1:8" x14ac:dyDescent="0.25">
      <c r="A36" s="40"/>
      <c r="B36" s="101" t="s">
        <v>83</v>
      </c>
      <c r="C36" s="40"/>
      <c r="D36" s="3">
        <f>7+166</f>
        <v>173</v>
      </c>
      <c r="E36" s="40"/>
      <c r="F36" s="54"/>
      <c r="G36" s="54"/>
      <c r="H36" s="40"/>
    </row>
    <row r="37" spans="1:8" x14ac:dyDescent="0.25">
      <c r="A37" s="40"/>
      <c r="B37" s="40"/>
      <c r="C37" s="40"/>
      <c r="D37" s="33">
        <f>SUM(D35:D36)</f>
        <v>261</v>
      </c>
      <c r="E37" s="40"/>
      <c r="F37" s="54"/>
      <c r="G37" s="54"/>
      <c r="H37" s="40"/>
    </row>
    <row r="38" spans="1:8" x14ac:dyDescent="0.25">
      <c r="A38" s="40"/>
      <c r="B38" s="40"/>
      <c r="C38" s="101" t="s">
        <v>5</v>
      </c>
      <c r="D38" s="3">
        <v>8</v>
      </c>
      <c r="E38" s="40"/>
      <c r="F38" s="34"/>
      <c r="G38" s="54"/>
      <c r="H38" s="40"/>
    </row>
    <row r="39" spans="1:8" ht="15.75" thickBot="1" x14ac:dyDescent="0.3">
      <c r="A39" s="40"/>
      <c r="B39" s="35" t="s">
        <v>6</v>
      </c>
      <c r="C39" s="35"/>
      <c r="D39" s="36">
        <f>D37*D38</f>
        <v>2088</v>
      </c>
      <c r="E39" s="40"/>
      <c r="F39" s="54"/>
      <c r="G39" s="54"/>
      <c r="H39" s="40"/>
    </row>
    <row r="40" spans="1:8" ht="15.75" thickTop="1" x14ac:dyDescent="0.25">
      <c r="A40" s="40"/>
      <c r="B40" s="40"/>
      <c r="C40" s="40"/>
      <c r="D40" s="40"/>
      <c r="E40" s="40"/>
      <c r="F40" s="37"/>
      <c r="G40" s="38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3" t="s">
        <v>7</v>
      </c>
    </row>
    <row r="42" spans="1:8" x14ac:dyDescent="0.25">
      <c r="A42" s="40"/>
      <c r="B42" s="40" t="s">
        <v>8</v>
      </c>
      <c r="C42" s="40"/>
      <c r="D42" s="40"/>
      <c r="E42" s="40"/>
      <c r="F42" s="33">
        <f>SUM(D35)</f>
        <v>88</v>
      </c>
      <c r="G42" s="40" t="s">
        <v>84</v>
      </c>
      <c r="H42" s="40">
        <f>F42*8</f>
        <v>704</v>
      </c>
    </row>
    <row r="43" spans="1:8" x14ac:dyDescent="0.25">
      <c r="A43" s="40"/>
      <c r="B43" s="40" t="s">
        <v>85</v>
      </c>
      <c r="C43" s="40"/>
      <c r="D43" s="40"/>
      <c r="E43" s="40"/>
      <c r="F43" s="3">
        <f>SUM(D36)</f>
        <v>173</v>
      </c>
      <c r="G43" s="40" t="s">
        <v>84</v>
      </c>
      <c r="H43" s="3">
        <f>F43*8</f>
        <v>1384</v>
      </c>
    </row>
    <row r="44" spans="1:8" x14ac:dyDescent="0.25">
      <c r="A44" s="40"/>
      <c r="B44" s="40"/>
      <c r="C44" s="40"/>
      <c r="D44" s="40"/>
      <c r="E44" s="40"/>
      <c r="F44" s="33">
        <f>SUM(F42:F43)</f>
        <v>261</v>
      </c>
      <c r="G44" s="40"/>
      <c r="H44" s="39">
        <f>SUM(H42:H43)</f>
        <v>2088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Schedule Budget</vt:lpstr>
      <vt:lpstr>FY 15 Work Hours</vt:lpstr>
      <vt:lpstr>Sheet3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2014-05-13T19:57:20Z</cp:lastPrinted>
  <dcterms:created xsi:type="dcterms:W3CDTF">2013-04-08T14:49:03Z</dcterms:created>
  <dcterms:modified xsi:type="dcterms:W3CDTF">2014-08-05T19:25:11Z</dcterms:modified>
</cp:coreProperties>
</file>