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895" windowHeight="11760" tabRatio="778" firstSheet="1" activeTab="1"/>
  </bookViews>
  <sheets>
    <sheet name="BUDGETED SALARY Lactation Cente" sheetId="10" r:id="rId1"/>
    <sheet name="BPU" sheetId="7" r:id="rId2"/>
  </sheets>
  <calcPr calcId="125725"/>
</workbook>
</file>

<file path=xl/calcChain.xml><?xml version="1.0" encoding="utf-8"?>
<calcChain xmlns="http://schemas.openxmlformats.org/spreadsheetml/2006/main">
  <c r="J24" i="7"/>
  <c r="J26" s="1"/>
  <c r="J17" s="1"/>
  <c r="AI24"/>
  <c r="W16"/>
  <c r="W17"/>
  <c r="AM21" i="10"/>
  <c r="AM20"/>
  <c r="AM19"/>
  <c r="AL11"/>
  <c r="AL8"/>
  <c r="AL7"/>
  <c r="AL6"/>
  <c r="AL5"/>
  <c r="AE19"/>
  <c r="AE21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O12"/>
  <c r="AP12"/>
  <c r="AQ12"/>
  <c r="AS12"/>
  <c r="K9"/>
  <c r="K14" s="1"/>
  <c r="L9"/>
  <c r="L14" s="1"/>
  <c r="M9"/>
  <c r="M14" s="1"/>
  <c r="N9"/>
  <c r="N14" s="1"/>
  <c r="O9"/>
  <c r="O14" s="1"/>
  <c r="P9"/>
  <c r="P14" s="1"/>
  <c r="Q9"/>
  <c r="Q14" s="1"/>
  <c r="R9"/>
  <c r="R14" s="1"/>
  <c r="S9"/>
  <c r="S14" s="1"/>
  <c r="T9"/>
  <c r="T14" s="1"/>
  <c r="U9"/>
  <c r="U14" s="1"/>
  <c r="V9"/>
  <c r="V14" s="1"/>
  <c r="W9"/>
  <c r="W14" s="1"/>
  <c r="X9"/>
  <c r="X14" s="1"/>
  <c r="Y9"/>
  <c r="Y14" s="1"/>
  <c r="Z9"/>
  <c r="Z14" s="1"/>
  <c r="AA9"/>
  <c r="AA14" s="1"/>
  <c r="AB9"/>
  <c r="AB14" s="1"/>
  <c r="AC9"/>
  <c r="AC14" s="1"/>
  <c r="AD9"/>
  <c r="AD14" s="1"/>
  <c r="AE9"/>
  <c r="AE14" s="1"/>
  <c r="AF19" s="1"/>
  <c r="AF21" s="1"/>
  <c r="AF9"/>
  <c r="AF14" s="1"/>
  <c r="AO9"/>
  <c r="AO14" s="1"/>
  <c r="AP9"/>
  <c r="AP14" s="1"/>
  <c r="AQ9"/>
  <c r="AQ14" s="1"/>
  <c r="AS9"/>
  <c r="AS14" s="1"/>
  <c r="J12"/>
  <c r="J14" s="1"/>
  <c r="J9"/>
  <c r="O19"/>
  <c r="O21" s="1"/>
  <c r="N19"/>
  <c r="N21" s="1"/>
  <c r="AA11"/>
  <c r="AB11" s="1"/>
  <c r="L11"/>
  <c r="AA8"/>
  <c r="AE8" s="1"/>
  <c r="L8"/>
  <c r="AA7"/>
  <c r="AB7" s="1"/>
  <c r="L7"/>
  <c r="AA6"/>
  <c r="AE6" s="1"/>
  <c r="L6"/>
  <c r="AA5"/>
  <c r="AB5" s="1"/>
  <c r="L5"/>
  <c r="K24" i="7"/>
  <c r="K26" s="1"/>
  <c r="AD17" s="1"/>
  <c r="V19"/>
  <c r="G19"/>
  <c r="F19"/>
  <c r="X17"/>
  <c r="H17"/>
  <c r="AC16"/>
  <c r="H16"/>
  <c r="Z16" l="1"/>
  <c r="AD16"/>
  <c r="AC17"/>
  <c r="AA17"/>
  <c r="Z17"/>
  <c r="AD19" i="10"/>
  <c r="AD21" s="1"/>
  <c r="AH11"/>
  <c r="AH12" s="1"/>
  <c r="AD11"/>
  <c r="AG8"/>
  <c r="AH7"/>
  <c r="AD7"/>
  <c r="AG6"/>
  <c r="AH5"/>
  <c r="AD5"/>
  <c r="AG11"/>
  <c r="AG12" s="1"/>
  <c r="AE11"/>
  <c r="AH8"/>
  <c r="AD8"/>
  <c r="AG7"/>
  <c r="AE7"/>
  <c r="AH6"/>
  <c r="AD6"/>
  <c r="AG5"/>
  <c r="AG9" s="1"/>
  <c r="AE5"/>
  <c r="Q11"/>
  <c r="O11"/>
  <c r="R8"/>
  <c r="N8"/>
  <c r="Q7"/>
  <c r="O7"/>
  <c r="R6"/>
  <c r="N6"/>
  <c r="Q5"/>
  <c r="O5"/>
  <c r="P21"/>
  <c r="R11"/>
  <c r="N11"/>
  <c r="Q8"/>
  <c r="O8"/>
  <c r="AQ8" s="1"/>
  <c r="R7"/>
  <c r="N7"/>
  <c r="Q6"/>
  <c r="O6"/>
  <c r="R5"/>
  <c r="N5"/>
  <c r="AQ6"/>
  <c r="AB6"/>
  <c r="AB8"/>
  <c r="H19" i="7"/>
  <c r="W19"/>
  <c r="AL17"/>
  <c r="L26"/>
  <c r="M17"/>
  <c r="K17"/>
  <c r="L17" s="1"/>
  <c r="N16"/>
  <c r="J16"/>
  <c r="M16"/>
  <c r="N17"/>
  <c r="K16"/>
  <c r="AA16"/>
  <c r="X16"/>
  <c r="AD19"/>
  <c r="AL16" l="1"/>
  <c r="AM16"/>
  <c r="AM17"/>
  <c r="AB17"/>
  <c r="AF17" s="1"/>
  <c r="K19"/>
  <c r="AG14" i="10"/>
  <c r="AG19" s="1"/>
  <c r="AG21" s="1"/>
  <c r="AH9"/>
  <c r="AH14" s="1"/>
  <c r="AH19" s="1"/>
  <c r="AH21" s="1"/>
  <c r="P6"/>
  <c r="T6" s="1"/>
  <c r="P8"/>
  <c r="V8" s="1"/>
  <c r="AB16" i="7"/>
  <c r="AG16" s="1"/>
  <c r="V6" i="10"/>
  <c r="U6"/>
  <c r="T8"/>
  <c r="S8"/>
  <c r="AP6"/>
  <c r="AF6"/>
  <c r="AP8"/>
  <c r="AF8"/>
  <c r="AF7"/>
  <c r="AP7"/>
  <c r="AQ5"/>
  <c r="AQ7"/>
  <c r="AQ11"/>
  <c r="AF5"/>
  <c r="AP5"/>
  <c r="AF11"/>
  <c r="AP11"/>
  <c r="P5"/>
  <c r="P7"/>
  <c r="P11"/>
  <c r="AC19" i="7"/>
  <c r="Z19"/>
  <c r="M19"/>
  <c r="N19"/>
  <c r="AD23" s="1"/>
  <c r="AD25" s="1"/>
  <c r="Q17"/>
  <c r="O17"/>
  <c r="P17"/>
  <c r="R17"/>
  <c r="X19"/>
  <c r="L16"/>
  <c r="AA19"/>
  <c r="AA23" s="1"/>
  <c r="AA25" s="1"/>
  <c r="J19"/>
  <c r="S17" l="1"/>
  <c r="T17" s="1"/>
  <c r="AG17"/>
  <c r="AE17"/>
  <c r="AH17"/>
  <c r="AH16"/>
  <c r="AF16"/>
  <c r="AE16"/>
  <c r="Z23"/>
  <c r="AC23"/>
  <c r="AC25" s="1"/>
  <c r="S6" i="10"/>
  <c r="U8"/>
  <c r="W8" s="1"/>
  <c r="X8" s="1"/>
  <c r="W6"/>
  <c r="X6" s="1"/>
  <c r="U7"/>
  <c r="S7"/>
  <c r="V7"/>
  <c r="T7"/>
  <c r="AL12"/>
  <c r="AJ11"/>
  <c r="AJ12" s="1"/>
  <c r="AK11"/>
  <c r="AK12" s="1"/>
  <c r="AI11"/>
  <c r="AJ5"/>
  <c r="AK5"/>
  <c r="AI5"/>
  <c r="AJ7"/>
  <c r="AK7"/>
  <c r="AI7"/>
  <c r="U11"/>
  <c r="S11"/>
  <c r="V11"/>
  <c r="T11"/>
  <c r="U5"/>
  <c r="S5"/>
  <c r="V5"/>
  <c r="T5"/>
  <c r="AK8"/>
  <c r="AI8"/>
  <c r="AJ8"/>
  <c r="AK6"/>
  <c r="AI6"/>
  <c r="AJ6"/>
  <c r="R16" i="7"/>
  <c r="P16"/>
  <c r="Q16"/>
  <c r="Q19" s="1"/>
  <c r="O16"/>
  <c r="AG19"/>
  <c r="P19"/>
  <c r="L19"/>
  <c r="AL19"/>
  <c r="AI16"/>
  <c r="AB19"/>
  <c r="R19"/>
  <c r="AM19"/>
  <c r="AI17" l="1"/>
  <c r="AN17" s="1"/>
  <c r="AP17" s="1"/>
  <c r="AG23"/>
  <c r="AG25" s="1"/>
  <c r="Z25"/>
  <c r="AM11" i="10"/>
  <c r="AM12" s="1"/>
  <c r="AI12"/>
  <c r="AM7"/>
  <c r="AI9"/>
  <c r="AJ9"/>
  <c r="AJ14" s="1"/>
  <c r="AJ19" s="1"/>
  <c r="AJ21" s="1"/>
  <c r="AK9"/>
  <c r="AL9"/>
  <c r="AK14"/>
  <c r="AK19" s="1"/>
  <c r="AK21" s="1"/>
  <c r="AL14"/>
  <c r="AL19" s="1"/>
  <c r="AL21" s="1"/>
  <c r="AM5"/>
  <c r="AN5" s="1"/>
  <c r="AE19" i="7"/>
  <c r="AF19"/>
  <c r="AH19"/>
  <c r="AM6" i="10"/>
  <c r="AM8"/>
  <c r="W5"/>
  <c r="W11"/>
  <c r="X11" s="1"/>
  <c r="AN7"/>
  <c r="AR5"/>
  <c r="AN11"/>
  <c r="AN12" s="1"/>
  <c r="AR11"/>
  <c r="W7"/>
  <c r="X7" s="1"/>
  <c r="AJ16" i="7"/>
  <c r="O19"/>
  <c r="S16"/>
  <c r="T16" s="1"/>
  <c r="AJ17" l="1"/>
  <c r="AE23"/>
  <c r="AE25" s="1"/>
  <c r="AH23"/>
  <c r="AH25" s="1"/>
  <c r="AF23"/>
  <c r="AF25" s="1"/>
  <c r="AT11" i="10"/>
  <c r="AT12" s="1"/>
  <c r="AR12"/>
  <c r="AM9"/>
  <c r="AM14" s="1"/>
  <c r="AI14"/>
  <c r="AI19" s="1"/>
  <c r="AI21" s="1"/>
  <c r="AT5"/>
  <c r="X5"/>
  <c r="AR7"/>
  <c r="AT7" s="1"/>
  <c r="AR6"/>
  <c r="AT6" s="1"/>
  <c r="AN6"/>
  <c r="AN9" s="1"/>
  <c r="AN14" s="1"/>
  <c r="AR8"/>
  <c r="AT8" s="1"/>
  <c r="AN8"/>
  <c r="T19" i="7"/>
  <c r="AI19"/>
  <c r="AN16"/>
  <c r="AP16" s="1"/>
  <c r="S19"/>
  <c r="AI23" l="1"/>
  <c r="AI25" s="1"/>
  <c r="AT9" i="10"/>
  <c r="AR9"/>
  <c r="AT14"/>
  <c r="AR14"/>
  <c r="AJ19" i="7"/>
  <c r="AP19"/>
  <c r="AN19"/>
</calcChain>
</file>

<file path=xl/comments1.xml><?xml version="1.0" encoding="utf-8"?>
<comments xmlns="http://schemas.openxmlformats.org/spreadsheetml/2006/main">
  <authors>
    <author>rosalinda.cantu</author>
  </authors>
  <commentList>
    <comment ref="AA5" authorId="0">
      <text>
        <r>
          <rPr>
            <b/>
            <sz val="8"/>
            <color indexed="81"/>
            <rFont val="Tahoma"/>
            <family val="2"/>
          </rPr>
          <t>rosalinda.cantu:</t>
        </r>
        <r>
          <rPr>
            <sz val="8"/>
            <color indexed="81"/>
            <rFont val="Tahoma"/>
            <family val="2"/>
          </rPr>
          <t xml:space="preserve">
Does not qualify for longevity in 2015</t>
        </r>
      </text>
    </comment>
    <comment ref="AA7" authorId="0">
      <text>
        <r>
          <rPr>
            <b/>
            <sz val="8"/>
            <color indexed="81"/>
            <rFont val="Tahoma"/>
            <family val="2"/>
          </rPr>
          <t>rosalinda.cantu:</t>
        </r>
        <r>
          <rPr>
            <sz val="8"/>
            <color indexed="81"/>
            <rFont val="Tahoma"/>
            <family val="2"/>
          </rPr>
          <t xml:space="preserve">
Does not qualify for longevity in 2015</t>
        </r>
      </text>
    </comment>
    <comment ref="AA8" authorId="0">
      <text>
        <r>
          <rPr>
            <b/>
            <sz val="8"/>
            <color indexed="81"/>
            <rFont val="Tahoma"/>
            <family val="2"/>
          </rPr>
          <t>rosalinda.cantu:</t>
        </r>
        <r>
          <rPr>
            <sz val="8"/>
            <color indexed="81"/>
            <rFont val="Tahoma"/>
            <family val="2"/>
          </rPr>
          <t xml:space="preserve">
Does not qualify for longevity in 2015</t>
        </r>
      </text>
    </comment>
    <comment ref="J11" authorId="0">
      <text>
        <r>
          <rPr>
            <b/>
            <sz val="8"/>
            <color indexed="81"/>
            <rFont val="Tahoma"/>
            <family val="2"/>
          </rPr>
          <t>rosalinda.cantu:</t>
        </r>
        <r>
          <rPr>
            <sz val="8"/>
            <color indexed="81"/>
            <rFont val="Tahoma"/>
            <family val="2"/>
          </rPr>
          <t xml:space="preserve">
$8.4788 pr hr X 1040hrs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rosalinda.cantu:</t>
        </r>
        <r>
          <rPr>
            <sz val="8"/>
            <color indexed="81"/>
            <rFont val="Tahoma"/>
            <family val="2"/>
          </rPr>
          <t xml:space="preserve">
1040hrs X 10.10-= 10,504.00 effective 01/01/2015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rosalinda.cantu:</t>
        </r>
        <r>
          <rPr>
            <sz val="8"/>
            <color indexed="81"/>
            <rFont val="Tahoma"/>
            <family val="2"/>
          </rPr>
          <t xml:space="preserve">
Does not qualify for longevity in 2015</t>
        </r>
      </text>
    </comment>
  </commentList>
</comments>
</file>

<file path=xl/sharedStrings.xml><?xml version="1.0" encoding="utf-8"?>
<sst xmlns="http://schemas.openxmlformats.org/spreadsheetml/2006/main" count="151" uniqueCount="77">
  <si>
    <t>EmpId</t>
  </si>
  <si>
    <t>DepNumK</t>
  </si>
  <si>
    <t>Department Name</t>
  </si>
  <si>
    <t>Slot #</t>
  </si>
  <si>
    <t>Object</t>
  </si>
  <si>
    <t>Emp.#.</t>
  </si>
  <si>
    <t>Employee Name</t>
  </si>
  <si>
    <t>Position Titlle</t>
  </si>
  <si>
    <t>0001</t>
  </si>
  <si>
    <t>0002</t>
  </si>
  <si>
    <t>113</t>
  </si>
  <si>
    <t>0003</t>
  </si>
  <si>
    <t>0005</t>
  </si>
  <si>
    <t>114</t>
  </si>
  <si>
    <t>CUSTODIAN I</t>
  </si>
  <si>
    <t>PEER COUNSELOR MANAGER</t>
  </si>
  <si>
    <t>0004</t>
  </si>
  <si>
    <t>PEER COUNSELOR I</t>
  </si>
  <si>
    <t>1292441003500174</t>
  </si>
  <si>
    <t>LACTATION CENTER</t>
  </si>
  <si>
    <t>ESTHER BURLENE CARRIZALES</t>
  </si>
  <si>
    <t>REGISTERED NURSE IBCL CONSULTANT</t>
  </si>
  <si>
    <t>BLANCA ALICIA COLUNGA</t>
  </si>
  <si>
    <t>GLORIA SIERRA</t>
  </si>
  <si>
    <t>ALICIA RODRIGUEZ</t>
  </si>
  <si>
    <t>INEZ GUTIERREZ</t>
  </si>
  <si>
    <t>Budgeted
Salary
Approved</t>
  </si>
  <si>
    <t>TOTALS</t>
  </si>
  <si>
    <t>Total
Salary &amp; Allowances</t>
  </si>
  <si>
    <t>Allowances-
Longevity</t>
  </si>
  <si>
    <t>PRORATED
01/01/2015 TO 09/30/15</t>
  </si>
  <si>
    <t>Prorated
Salary</t>
  </si>
  <si>
    <t>Prorated
Allow.-
Long.</t>
  </si>
  <si>
    <t>PRORATED
10/01/2014 TO 12/31/2014</t>
  </si>
  <si>
    <t>Total
Prorated
Salary &amp; Allowances</t>
  </si>
  <si>
    <t>Life
Ins.</t>
  </si>
  <si>
    <t>Health
Ins.</t>
  </si>
  <si>
    <t>FICA</t>
  </si>
  <si>
    <t>Retir.</t>
  </si>
  <si>
    <t>Worker's
Comp</t>
  </si>
  <si>
    <t>Unemp.
Comp</t>
  </si>
  <si>
    <t>Total
Fringe
Benefits</t>
  </si>
  <si>
    <t>Total
Salaries
Allowances
&amp;
Fringe Benefits</t>
  </si>
  <si>
    <r>
      <t xml:space="preserve">Total
Annual Compensation
</t>
    </r>
    <r>
      <rPr>
        <b/>
        <sz val="9"/>
        <color rgb="FF000000"/>
        <rFont val="Calibri"/>
        <family val="2"/>
      </rPr>
      <t>10/01/2014
to
09/30/15</t>
    </r>
  </si>
  <si>
    <r>
      <t xml:space="preserve">Total Salaries
</t>
    </r>
    <r>
      <rPr>
        <b/>
        <sz val="9"/>
        <color rgb="FF000000"/>
        <rFont val="Calibri"/>
        <family val="2"/>
      </rPr>
      <t>10/01/2014
to
09/30/15</t>
    </r>
  </si>
  <si>
    <r>
      <t xml:space="preserve">Total Allow.
</t>
    </r>
    <r>
      <rPr>
        <b/>
        <sz val="9"/>
        <color rgb="FF000000"/>
        <rFont val="Calibri"/>
        <family val="2"/>
      </rPr>
      <t>10/01/2014
to
09/30/15</t>
    </r>
  </si>
  <si>
    <r>
      <t xml:space="preserve">Total
Fringe
Benefits
</t>
    </r>
    <r>
      <rPr>
        <b/>
        <sz val="9"/>
        <color rgb="FF000000"/>
        <rFont val="Calibri"/>
        <family val="2"/>
      </rPr>
      <t>10/01/2014
to
09/30/15</t>
    </r>
  </si>
  <si>
    <r>
      <t xml:space="preserve">Worker's
Comp
</t>
    </r>
    <r>
      <rPr>
        <b/>
        <sz val="8"/>
        <color rgb="FF000000"/>
        <rFont val="Calibri"/>
        <family val="2"/>
      </rPr>
      <t>8810
8833</t>
    </r>
  </si>
  <si>
    <t>ANNUALIZED
SALARIES &amp; ALLOWANCES
10/01/2014 TO 12/31/2014</t>
  </si>
  <si>
    <t>ANNUALIZED
SALARIES &amp; ALLOWANCES
01/01/2015 TO 09/30/15</t>
  </si>
  <si>
    <t>Variance:  Appropriated vs Estimated</t>
  </si>
  <si>
    <t>Full Time</t>
  </si>
  <si>
    <t>Long.</t>
  </si>
  <si>
    <t>Health</t>
  </si>
  <si>
    <t>Life</t>
  </si>
  <si>
    <t>Retire</t>
  </si>
  <si>
    <t>Unempl</t>
  </si>
  <si>
    <t>Work Comp</t>
  </si>
  <si>
    <t>Appropriated</t>
  </si>
  <si>
    <t>Estimated</t>
  </si>
  <si>
    <t>Part Time</t>
  </si>
  <si>
    <t>1281-412-00-080-012-4</t>
  </si>
  <si>
    <t>ASSISTANT DISTRICT ATTORNEY III</t>
  </si>
  <si>
    <t>ASSISTANT DISTRICT ATTORNEY IV</t>
  </si>
  <si>
    <t>PRORATED
01/01/2015 TO 08/31/15</t>
  </si>
  <si>
    <t>ANNUALIZED
SALARIES &amp; ALLOWANCES
01/01/2015 TO 08/31/15</t>
  </si>
  <si>
    <t>PRORATED
09/01/2014 TO 12/31/2014</t>
  </si>
  <si>
    <t>ANNUALIZED
SALARIES &amp; ALLOWANCES
09/01/2014 TO 12/31/2014</t>
  </si>
  <si>
    <t>Hidalgo County</t>
  </si>
  <si>
    <t>Salaries Worksheet</t>
  </si>
  <si>
    <t>FY 2015 Border Prosecution Unit (BPU) Grant</t>
  </si>
  <si>
    <t>Slot
#</t>
  </si>
  <si>
    <r>
      <t xml:space="preserve">Total
Fringe
Benefits
</t>
    </r>
    <r>
      <rPr>
        <b/>
        <sz val="8"/>
        <color rgb="FF000000"/>
        <rFont val="Calibri"/>
        <family val="2"/>
      </rPr>
      <t>10/01/2014
to
09/30/15</t>
    </r>
  </si>
  <si>
    <r>
      <t xml:space="preserve">Total
Salaries
</t>
    </r>
    <r>
      <rPr>
        <b/>
        <sz val="8"/>
        <color rgb="FF000000"/>
        <rFont val="Calibri"/>
        <family val="2"/>
      </rPr>
      <t>10/01/2014
to
09/30/15</t>
    </r>
  </si>
  <si>
    <r>
      <t xml:space="preserve">Total
Allow.
</t>
    </r>
    <r>
      <rPr>
        <b/>
        <sz val="8"/>
        <color rgb="FF000000"/>
        <rFont val="Calibri"/>
        <family val="2"/>
      </rPr>
      <t>10/01/2014
to
09/30/15</t>
    </r>
  </si>
  <si>
    <t>Total
Salaries
Allowances
&amp;
Fringe
Benefits</t>
  </si>
  <si>
    <r>
      <t xml:space="preserve">Total
Annual Compens.
</t>
    </r>
    <r>
      <rPr>
        <b/>
        <sz val="9"/>
        <color rgb="FF000000"/>
        <rFont val="Calibri"/>
        <family val="2"/>
      </rPr>
      <t>10/01/2014
to
09/30/15</t>
    </r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</si>
</sst>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00000"/>
    <numFmt numFmtId="165" formatCode="[$-F800]dddd\,\ mmmm\ dd\,\ yyyy"/>
    <numFmt numFmtId="166" formatCode="0000"/>
  </numFmts>
  <fonts count="19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rgb="FFC0C0C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C0C0C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9" tint="0.59999389629810485"/>
        <bgColor rgb="FFC0C0C0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0" tint="-0.14996795556505021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rgb="FF00000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64" fontId="0" fillId="0" borderId="0" xfId="0" applyNumberFormat="1" applyAlignment="1"/>
    <xf numFmtId="0" fontId="2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164" fontId="4" fillId="0" borderId="0" xfId="0" applyNumberFormat="1" applyFont="1" applyAlignment="1"/>
    <xf numFmtId="40" fontId="0" fillId="0" borderId="0" xfId="0" applyNumberFormat="1" applyAlignment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/>
    <xf numFmtId="0" fontId="5" fillId="10" borderId="0" xfId="0" applyFont="1" applyFill="1" applyBorder="1" applyAlignment="1" applyProtection="1">
      <alignment horizontal="center" vertical="center" wrapText="1"/>
    </xf>
    <xf numFmtId="0" fontId="5" fillId="12" borderId="0" xfId="0" applyFont="1" applyFill="1" applyBorder="1" applyAlignment="1" applyProtection="1">
      <alignment horizontal="center" vertical="center" wrapText="1"/>
    </xf>
    <xf numFmtId="40" fontId="5" fillId="12" borderId="0" xfId="0" applyNumberFormat="1" applyFont="1" applyFill="1" applyBorder="1" applyAlignment="1" applyProtection="1">
      <alignment horizontal="center" vertical="center" wrapText="1"/>
    </xf>
    <xf numFmtId="10" fontId="5" fillId="12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12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/>
    <xf numFmtId="40" fontId="8" fillId="7" borderId="0" xfId="0" applyNumberFormat="1" applyFont="1" applyFill="1" applyBorder="1" applyAlignment="1"/>
    <xf numFmtId="10" fontId="8" fillId="7" borderId="0" xfId="0" applyNumberFormat="1" applyFont="1" applyFill="1" applyBorder="1" applyAlignment="1"/>
    <xf numFmtId="0" fontId="4" fillId="0" borderId="0" xfId="0" applyFont="1" applyFill="1" applyAlignment="1"/>
    <xf numFmtId="0" fontId="6" fillId="0" borderId="0" xfId="0" applyFont="1" applyFill="1" applyAlignment="1"/>
    <xf numFmtId="0" fontId="5" fillId="12" borderId="5" xfId="0" applyFont="1" applyFill="1" applyBorder="1" applyAlignment="1" applyProtection="1">
      <alignment horizontal="center" vertical="center" wrapText="1"/>
    </xf>
    <xf numFmtId="0" fontId="5" fillId="12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6" borderId="5" xfId="0" applyFont="1" applyFill="1" applyBorder="1" applyAlignment="1"/>
    <xf numFmtId="0" fontId="6" fillId="6" borderId="0" xfId="0" applyFont="1" applyFill="1" applyBorder="1" applyAlignment="1"/>
    <xf numFmtId="0" fontId="6" fillId="6" borderId="6" xfId="0" applyFont="1" applyFill="1" applyBorder="1" applyAlignment="1"/>
    <xf numFmtId="0" fontId="3" fillId="10" borderId="1" xfId="0" applyFont="1" applyFill="1" applyBorder="1" applyAlignment="1" applyProtection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6" fillId="4" borderId="10" xfId="0" applyFont="1" applyFill="1" applyBorder="1" applyAlignment="1"/>
    <xf numFmtId="43" fontId="0" fillId="11" borderId="0" xfId="0" applyNumberFormat="1" applyFont="1" applyFill="1" applyBorder="1" applyAlignment="1" applyProtection="1">
      <alignment vertical="center"/>
    </xf>
    <xf numFmtId="43" fontId="0" fillId="9" borderId="0" xfId="0" applyNumberFormat="1" applyFont="1" applyFill="1" applyBorder="1" applyAlignment="1"/>
    <xf numFmtId="43" fontId="0" fillId="0" borderId="0" xfId="0" applyNumberFormat="1" applyFont="1" applyFill="1" applyBorder="1" applyAlignment="1"/>
    <xf numFmtId="43" fontId="0" fillId="7" borderId="5" xfId="0" applyNumberFormat="1" applyFont="1" applyFill="1" applyBorder="1" applyAlignment="1"/>
    <xf numFmtId="43" fontId="0" fillId="7" borderId="0" xfId="0" applyNumberFormat="1" applyFont="1" applyFill="1" applyBorder="1" applyAlignment="1"/>
    <xf numFmtId="43" fontId="0" fillId="7" borderId="6" xfId="0" applyNumberFormat="1" applyFont="1" applyFill="1" applyBorder="1" applyAlignment="1"/>
    <xf numFmtId="43" fontId="0" fillId="0" borderId="0" xfId="0" applyNumberFormat="1" applyFont="1" applyAlignment="1"/>
    <xf numFmtId="43" fontId="0" fillId="6" borderId="5" xfId="0" applyNumberFormat="1" applyFont="1" applyFill="1" applyBorder="1" applyAlignment="1"/>
    <xf numFmtId="43" fontId="0" fillId="6" borderId="0" xfId="0" applyNumberFormat="1" applyFont="1" applyFill="1" applyBorder="1" applyAlignment="1"/>
    <xf numFmtId="43" fontId="0" fillId="6" borderId="6" xfId="0" applyNumberFormat="1" applyFont="1" applyFill="1" applyBorder="1" applyAlignment="1"/>
    <xf numFmtId="43" fontId="0" fillId="0" borderId="0" xfId="0" applyNumberFormat="1" applyFont="1" applyFill="1" applyAlignment="1"/>
    <xf numFmtId="43" fontId="0" fillId="4" borderId="10" xfId="0" applyNumberFormat="1" applyFont="1" applyFill="1" applyBorder="1" applyAlignment="1"/>
    <xf numFmtId="43" fontId="0" fillId="9" borderId="12" xfId="0" applyNumberFormat="1" applyFont="1" applyFill="1" applyBorder="1" applyAlignment="1"/>
    <xf numFmtId="43" fontId="0" fillId="9" borderId="13" xfId="0" applyNumberFormat="1" applyFont="1" applyFill="1" applyBorder="1" applyAlignment="1"/>
    <xf numFmtId="43" fontId="0" fillId="9" borderId="14" xfId="0" applyNumberFormat="1" applyFont="1" applyFill="1" applyBorder="1" applyAlignment="1"/>
    <xf numFmtId="0" fontId="3" fillId="10" borderId="3" xfId="0" applyFont="1" applyFill="1" applyBorder="1" applyAlignment="1" applyProtection="1">
      <alignment horizontal="center" wrapText="1"/>
    </xf>
    <xf numFmtId="0" fontId="3" fillId="10" borderId="4" xfId="0" applyFont="1" applyFill="1" applyBorder="1" applyAlignment="1" applyProtection="1">
      <alignment horizontal="center" wrapText="1"/>
    </xf>
    <xf numFmtId="0" fontId="5" fillId="10" borderId="5" xfId="0" applyFont="1" applyFill="1" applyBorder="1" applyAlignment="1" applyProtection="1">
      <alignment horizontal="center" vertical="center" wrapText="1"/>
    </xf>
    <xf numFmtId="0" fontId="5" fillId="10" borderId="6" xfId="0" applyFont="1" applyFill="1" applyBorder="1" applyAlignment="1" applyProtection="1">
      <alignment horizontal="center" vertical="center" wrapText="1"/>
    </xf>
    <xf numFmtId="43" fontId="0" fillId="11" borderId="5" xfId="0" applyNumberFormat="1" applyFont="1" applyFill="1" applyBorder="1" applyAlignment="1" applyProtection="1">
      <alignment vertical="center"/>
    </xf>
    <xf numFmtId="43" fontId="0" fillId="9" borderId="6" xfId="0" applyNumberFormat="1" applyFont="1" applyFill="1" applyBorder="1" applyAlignment="1"/>
    <xf numFmtId="0" fontId="0" fillId="0" borderId="0" xfId="0" applyFont="1" applyFill="1" applyBorder="1" applyAlignment="1" applyProtection="1">
      <alignment vertical="center"/>
    </xf>
    <xf numFmtId="40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>
      <alignment horizontal="center"/>
    </xf>
    <xf numFmtId="164" fontId="0" fillId="0" borderId="0" xfId="0" applyNumberFormat="1" applyFont="1" applyAlignment="1"/>
    <xf numFmtId="0" fontId="0" fillId="0" borderId="0" xfId="0" applyFont="1" applyFill="1" applyAlignment="1"/>
    <xf numFmtId="14" fontId="0" fillId="4" borderId="0" xfId="0" applyNumberFormat="1" applyFont="1" applyFill="1" applyAlignment="1"/>
    <xf numFmtId="14" fontId="0" fillId="5" borderId="0" xfId="0" applyNumberFormat="1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10" fontId="0" fillId="0" borderId="0" xfId="0" applyNumberFormat="1" applyFont="1" applyAlignment="1"/>
    <xf numFmtId="10" fontId="0" fillId="0" borderId="0" xfId="0" applyNumberFormat="1" applyFont="1" applyFill="1" applyAlignment="1"/>
    <xf numFmtId="43" fontId="0" fillId="9" borderId="5" xfId="0" applyNumberFormat="1" applyFont="1" applyFill="1" applyBorder="1" applyAlignment="1"/>
    <xf numFmtId="0" fontId="1" fillId="0" borderId="0" xfId="0" applyFont="1" applyFill="1" applyBorder="1" applyAlignment="1" applyProtection="1">
      <alignment horizontal="center"/>
    </xf>
    <xf numFmtId="0" fontId="5" fillId="15" borderId="5" xfId="0" applyFont="1" applyFill="1" applyBorder="1" applyAlignment="1" applyProtection="1">
      <alignment horizontal="center" vertical="center"/>
    </xf>
    <xf numFmtId="0" fontId="5" fillId="15" borderId="0" xfId="0" applyFont="1" applyFill="1" applyBorder="1" applyAlignment="1" applyProtection="1">
      <alignment horizontal="center" vertical="center"/>
    </xf>
    <xf numFmtId="164" fontId="5" fillId="15" borderId="0" xfId="0" applyNumberFormat="1" applyFont="1" applyFill="1" applyBorder="1" applyAlignment="1" applyProtection="1">
      <alignment horizontal="center" vertical="center"/>
    </xf>
    <xf numFmtId="0" fontId="5" fillId="15" borderId="6" xfId="0" applyFont="1" applyFill="1" applyBorder="1" applyAlignment="1" applyProtection="1">
      <alignment horizontal="center" vertical="center"/>
    </xf>
    <xf numFmtId="0" fontId="0" fillId="16" borderId="5" xfId="0" applyFont="1" applyFill="1" applyBorder="1" applyAlignment="1" applyProtection="1">
      <alignment horizontal="center" vertical="center"/>
    </xf>
    <xf numFmtId="0" fontId="0" fillId="16" borderId="0" xfId="0" applyFont="1" applyFill="1" applyBorder="1" applyAlignment="1" applyProtection="1">
      <alignment vertical="center"/>
    </xf>
    <xf numFmtId="0" fontId="0" fillId="16" borderId="0" xfId="0" applyFont="1" applyFill="1" applyBorder="1" applyAlignment="1" applyProtection="1">
      <alignment horizontal="center" vertical="center"/>
    </xf>
    <xf numFmtId="164" fontId="0" fillId="16" borderId="0" xfId="0" applyNumberFormat="1" applyFont="1" applyFill="1" applyBorder="1" applyAlignment="1" applyProtection="1">
      <alignment horizontal="right" vertical="center"/>
    </xf>
    <xf numFmtId="0" fontId="0" fillId="16" borderId="6" xfId="0" applyFont="1" applyFill="1" applyBorder="1" applyAlignment="1" applyProtection="1">
      <alignment vertical="center"/>
    </xf>
    <xf numFmtId="164" fontId="0" fillId="15" borderId="0" xfId="0" applyNumberFormat="1" applyFont="1" applyFill="1" applyBorder="1" applyAlignment="1"/>
    <xf numFmtId="0" fontId="0" fillId="15" borderId="0" xfId="0" applyFont="1" applyFill="1" applyBorder="1" applyAlignment="1" applyProtection="1">
      <alignment horizontal="center" vertical="center"/>
    </xf>
    <xf numFmtId="0" fontId="0" fillId="15" borderId="7" xfId="0" applyFont="1" applyFill="1" applyBorder="1" applyAlignment="1">
      <alignment horizontal="center"/>
    </xf>
    <xf numFmtId="0" fontId="0" fillId="15" borderId="8" xfId="0" applyFont="1" applyFill="1" applyBorder="1" applyAlignment="1"/>
    <xf numFmtId="0" fontId="0" fillId="15" borderId="8" xfId="0" applyFont="1" applyFill="1" applyBorder="1" applyAlignment="1">
      <alignment horizontal="center"/>
    </xf>
    <xf numFmtId="164" fontId="0" fillId="15" borderId="8" xfId="0" applyNumberFormat="1" applyFont="1" applyFill="1" applyBorder="1" applyAlignment="1"/>
    <xf numFmtId="0" fontId="2" fillId="16" borderId="9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43" fontId="2" fillId="9" borderId="7" xfId="0" applyNumberFormat="1" applyFont="1" applyFill="1" applyBorder="1" applyAlignment="1"/>
    <xf numFmtId="43" fontId="2" fillId="9" borderId="8" xfId="0" applyNumberFormat="1" applyFont="1" applyFill="1" applyBorder="1" applyAlignment="1"/>
    <xf numFmtId="43" fontId="2" fillId="9" borderId="9" xfId="0" applyNumberFormat="1" applyFont="1" applyFill="1" applyBorder="1" applyAlignment="1"/>
    <xf numFmtId="43" fontId="2" fillId="0" borderId="0" xfId="0" applyNumberFormat="1" applyFont="1" applyFill="1" applyBorder="1" applyAlignment="1"/>
    <xf numFmtId="43" fontId="2" fillId="7" borderId="7" xfId="0" applyNumberFormat="1" applyFont="1" applyFill="1" applyBorder="1" applyAlignment="1"/>
    <xf numFmtId="43" fontId="2" fillId="7" borderId="8" xfId="0" applyNumberFormat="1" applyFont="1" applyFill="1" applyBorder="1" applyAlignment="1"/>
    <xf numFmtId="43" fontId="2" fillId="7" borderId="9" xfId="0" applyNumberFormat="1" applyFont="1" applyFill="1" applyBorder="1" applyAlignment="1"/>
    <xf numFmtId="43" fontId="2" fillId="0" borderId="0" xfId="0" applyNumberFormat="1" applyFont="1" applyAlignment="1"/>
    <xf numFmtId="43" fontId="2" fillId="6" borderId="7" xfId="0" applyNumberFormat="1" applyFont="1" applyFill="1" applyBorder="1" applyAlignment="1"/>
    <xf numFmtId="43" fontId="2" fillId="6" borderId="8" xfId="0" applyNumberFormat="1" applyFont="1" applyFill="1" applyBorder="1" applyAlignment="1"/>
    <xf numFmtId="43" fontId="2" fillId="6" borderId="9" xfId="0" applyNumberFormat="1" applyFont="1" applyFill="1" applyBorder="1" applyAlignment="1"/>
    <xf numFmtId="43" fontId="2" fillId="0" borderId="0" xfId="0" applyNumberFormat="1" applyFont="1" applyFill="1" applyAlignment="1"/>
    <xf numFmtId="43" fontId="2" fillId="4" borderId="11" xfId="0" applyNumberFormat="1" applyFont="1" applyFill="1" applyBorder="1" applyAlignment="1"/>
    <xf numFmtId="0" fontId="1" fillId="14" borderId="17" xfId="0" applyFont="1" applyFill="1" applyBorder="1" applyAlignment="1" applyProtection="1">
      <alignment horizontal="center"/>
    </xf>
    <xf numFmtId="0" fontId="1" fillId="14" borderId="18" xfId="0" applyFont="1" applyFill="1" applyBorder="1" applyAlignment="1" applyProtection="1">
      <alignment horizontal="center"/>
    </xf>
    <xf numFmtId="164" fontId="1" fillId="14" borderId="18" xfId="0" applyNumberFormat="1" applyFont="1" applyFill="1" applyBorder="1" applyAlignment="1" applyProtection="1">
      <alignment horizontal="center"/>
    </xf>
    <xf numFmtId="0" fontId="1" fillId="14" borderId="19" xfId="0" applyFont="1" applyFill="1" applyBorder="1" applyAlignment="1" applyProtection="1">
      <alignment horizontal="center"/>
    </xf>
    <xf numFmtId="0" fontId="1" fillId="14" borderId="20" xfId="0" applyFont="1" applyFill="1" applyBorder="1" applyAlignment="1" applyProtection="1">
      <alignment horizontal="center"/>
    </xf>
    <xf numFmtId="0" fontId="3" fillId="10" borderId="17" xfId="0" applyFont="1" applyFill="1" applyBorder="1" applyAlignment="1" applyProtection="1">
      <alignment horizontal="center" wrapText="1"/>
    </xf>
    <xf numFmtId="0" fontId="3" fillId="10" borderId="18" xfId="0" applyFont="1" applyFill="1" applyBorder="1" applyAlignment="1" applyProtection="1">
      <alignment horizontal="center" wrapText="1"/>
    </xf>
    <xf numFmtId="0" fontId="3" fillId="10" borderId="19" xfId="0" applyFont="1" applyFill="1" applyBorder="1" applyAlignment="1" applyProtection="1">
      <alignment horizontal="center" wrapText="1"/>
    </xf>
    <xf numFmtId="0" fontId="3" fillId="12" borderId="22" xfId="0" applyFont="1" applyFill="1" applyBorder="1" applyAlignment="1" applyProtection="1">
      <alignment horizontal="center" wrapText="1"/>
    </xf>
    <xf numFmtId="0" fontId="3" fillId="12" borderId="23" xfId="0" applyFont="1" applyFill="1" applyBorder="1" applyAlignment="1" applyProtection="1">
      <alignment horizontal="center" wrapText="1"/>
    </xf>
    <xf numFmtId="0" fontId="3" fillId="12" borderId="24" xfId="0" applyFont="1" applyFill="1" applyBorder="1" applyAlignment="1" applyProtection="1">
      <alignment horizontal="center" wrapText="1"/>
    </xf>
    <xf numFmtId="0" fontId="3" fillId="8" borderId="17" xfId="0" applyFont="1" applyFill="1" applyBorder="1" applyAlignment="1" applyProtection="1">
      <alignment horizontal="center" wrapText="1"/>
    </xf>
    <xf numFmtId="0" fontId="3" fillId="8" borderId="18" xfId="0" applyFont="1" applyFill="1" applyBorder="1" applyAlignment="1" applyProtection="1">
      <alignment horizontal="center" wrapText="1"/>
    </xf>
    <xf numFmtId="0" fontId="3" fillId="8" borderId="19" xfId="0" applyFont="1" applyFill="1" applyBorder="1" applyAlignment="1" applyProtection="1">
      <alignment horizontal="center" wrapText="1"/>
    </xf>
    <xf numFmtId="0" fontId="3" fillId="13" borderId="2" xfId="0" applyFont="1" applyFill="1" applyBorder="1" applyAlignment="1" applyProtection="1">
      <alignment horizontal="center" wrapText="1"/>
    </xf>
    <xf numFmtId="43" fontId="2" fillId="7" borderId="0" xfId="0" applyNumberFormat="1" applyFont="1" applyFill="1" applyBorder="1" applyAlignment="1"/>
    <xf numFmtId="0" fontId="2" fillId="0" borderId="0" xfId="0" applyFont="1" applyFill="1" applyAlignment="1"/>
    <xf numFmtId="10" fontId="2" fillId="0" borderId="0" xfId="0" applyNumberFormat="1" applyFont="1" applyAlignment="1"/>
    <xf numFmtId="43" fontId="0" fillId="9" borderId="28" xfId="0" applyNumberFormat="1" applyFont="1" applyFill="1" applyBorder="1" applyAlignment="1"/>
    <xf numFmtId="43" fontId="0" fillId="11" borderId="29" xfId="0" applyNumberFormat="1" applyFont="1" applyFill="1" applyBorder="1" applyAlignment="1" applyProtection="1">
      <alignment vertical="center"/>
    </xf>
    <xf numFmtId="43" fontId="0" fillId="0" borderId="10" xfId="0" applyNumberFormat="1" applyFont="1" applyFill="1" applyBorder="1" applyAlignment="1"/>
    <xf numFmtId="43" fontId="2" fillId="0" borderId="10" xfId="0" applyNumberFormat="1" applyFont="1" applyFill="1" applyBorder="1" applyAlignment="1"/>
    <xf numFmtId="43" fontId="2" fillId="0" borderId="11" xfId="0" applyNumberFormat="1" applyFont="1" applyFill="1" applyBorder="1" applyAlignment="1"/>
    <xf numFmtId="0" fontId="0" fillId="15" borderId="5" xfId="0" applyFont="1" applyFill="1" applyBorder="1" applyAlignment="1">
      <alignment horizontal="center"/>
    </xf>
    <xf numFmtId="0" fontId="0" fillId="15" borderId="0" xfId="0" applyFont="1" applyFill="1" applyBorder="1" applyAlignment="1"/>
    <xf numFmtId="0" fontId="0" fillId="15" borderId="0" xfId="0" applyFont="1" applyFill="1" applyBorder="1" applyAlignment="1">
      <alignment horizontal="center"/>
    </xf>
    <xf numFmtId="0" fontId="2" fillId="16" borderId="6" xfId="0" applyFont="1" applyFill="1" applyBorder="1" applyAlignment="1" applyProtection="1">
      <alignment horizontal="right" vertical="center"/>
    </xf>
    <xf numFmtId="43" fontId="2" fillId="9" borderId="5" xfId="0" applyNumberFormat="1" applyFont="1" applyFill="1" applyBorder="1" applyAlignment="1"/>
    <xf numFmtId="43" fontId="2" fillId="9" borderId="0" xfId="0" applyNumberFormat="1" applyFont="1" applyFill="1" applyBorder="1" applyAlignment="1"/>
    <xf numFmtId="43" fontId="2" fillId="9" borderId="6" xfId="0" applyNumberFormat="1" applyFont="1" applyFill="1" applyBorder="1" applyAlignment="1"/>
    <xf numFmtId="43" fontId="2" fillId="7" borderId="5" xfId="0" applyNumberFormat="1" applyFont="1" applyFill="1" applyBorder="1" applyAlignment="1"/>
    <xf numFmtId="43" fontId="2" fillId="7" borderId="6" xfId="0" applyNumberFormat="1" applyFont="1" applyFill="1" applyBorder="1" applyAlignment="1"/>
    <xf numFmtId="43" fontId="2" fillId="6" borderId="5" xfId="0" applyNumberFormat="1" applyFont="1" applyFill="1" applyBorder="1" applyAlignment="1"/>
    <xf numFmtId="43" fontId="2" fillId="6" borderId="0" xfId="0" applyNumberFormat="1" applyFont="1" applyFill="1" applyBorder="1" applyAlignment="1"/>
    <xf numFmtId="43" fontId="2" fillId="4" borderId="10" xfId="0" applyNumberFormat="1" applyFont="1" applyFill="1" applyBorder="1" applyAlignment="1"/>
    <xf numFmtId="40" fontId="0" fillId="0" borderId="0" xfId="0" applyNumberFormat="1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/>
    <xf numFmtId="40" fontId="2" fillId="3" borderId="0" xfId="0" applyNumberFormat="1" applyFont="1" applyFill="1" applyAlignment="1"/>
    <xf numFmtId="0" fontId="2" fillId="0" borderId="0" xfId="0" applyFont="1" applyAlignment="1">
      <alignment horizontal="center"/>
    </xf>
    <xf numFmtId="40" fontId="2" fillId="0" borderId="0" xfId="0" applyNumberFormat="1" applyFont="1" applyFill="1" applyAlignment="1"/>
    <xf numFmtId="40" fontId="0" fillId="0" borderId="30" xfId="0" applyNumberFormat="1" applyFont="1" applyBorder="1" applyAlignment="1"/>
    <xf numFmtId="0" fontId="0" fillId="0" borderId="0" xfId="0" applyFont="1" applyAlignment="1">
      <alignment horizontal="right"/>
    </xf>
    <xf numFmtId="10" fontId="0" fillId="0" borderId="0" xfId="0" applyNumberFormat="1" applyFont="1" applyAlignment="1">
      <alignment horizontal="right"/>
    </xf>
    <xf numFmtId="10" fontId="0" fillId="0" borderId="0" xfId="0" applyNumberFormat="1" applyFont="1" applyFill="1" applyAlignment="1">
      <alignment horizontal="right"/>
    </xf>
    <xf numFmtId="0" fontId="0" fillId="3" borderId="0" xfId="0" applyFont="1" applyFill="1" applyAlignment="1"/>
    <xf numFmtId="0" fontId="2" fillId="0" borderId="31" xfId="0" applyFont="1" applyBorder="1" applyAlignment="1">
      <alignment horizontal="right"/>
    </xf>
    <xf numFmtId="0" fontId="2" fillId="3" borderId="33" xfId="0" applyFont="1" applyFill="1" applyBorder="1" applyAlignment="1">
      <alignment horizontal="right"/>
    </xf>
    <xf numFmtId="0" fontId="0" fillId="3" borderId="33" xfId="0" applyFont="1" applyFill="1" applyBorder="1" applyAlignment="1"/>
    <xf numFmtId="0" fontId="2" fillId="3" borderId="32" xfId="0" applyFont="1" applyFill="1" applyBorder="1" applyAlignment="1">
      <alignment horizontal="right"/>
    </xf>
    <xf numFmtId="40" fontId="0" fillId="0" borderId="34" xfId="0" applyNumberFormat="1" applyFont="1" applyBorder="1" applyAlignment="1"/>
    <xf numFmtId="0" fontId="2" fillId="3" borderId="33" xfId="0" applyFont="1" applyFill="1" applyBorder="1" applyAlignment="1"/>
    <xf numFmtId="0" fontId="0" fillId="0" borderId="30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40" fontId="11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/>
    <xf numFmtId="0" fontId="0" fillId="16" borderId="6" xfId="0" applyFill="1" applyBorder="1" applyAlignment="1" applyProtection="1">
      <alignment vertical="center"/>
    </xf>
    <xf numFmtId="14" fontId="14" fillId="0" borderId="0" xfId="0" applyNumberFormat="1" applyFont="1" applyFill="1" applyAlignment="1"/>
    <xf numFmtId="0" fontId="13" fillId="0" borderId="0" xfId="0" applyFont="1" applyFill="1" applyAlignment="1"/>
    <xf numFmtId="0" fontId="14" fillId="0" borderId="0" xfId="0" applyFont="1" applyFill="1" applyAlignment="1"/>
    <xf numFmtId="10" fontId="14" fillId="0" borderId="0" xfId="0" applyNumberFormat="1" applyFont="1" applyFill="1" applyAlignment="1"/>
    <xf numFmtId="10" fontId="13" fillId="0" borderId="0" xfId="0" applyNumberFormat="1" applyFont="1" applyFill="1" applyAlignment="1"/>
    <xf numFmtId="0" fontId="15" fillId="0" borderId="0" xfId="0" applyFont="1" applyAlignment="1"/>
    <xf numFmtId="0" fontId="16" fillId="0" borderId="0" xfId="0" applyFont="1" applyAlignment="1"/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7" fillId="0" borderId="0" xfId="0" applyFont="1" applyAlignment="1"/>
    <xf numFmtId="165" fontId="17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/>
    <xf numFmtId="0" fontId="0" fillId="0" borderId="0" xfId="0" applyFill="1" applyAlignment="1">
      <alignment horizontal="center"/>
    </xf>
    <xf numFmtId="164" fontId="0" fillId="0" borderId="0" xfId="0" applyNumberFormat="1" applyFill="1" applyAlignment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/>
    <xf numFmtId="0" fontId="1" fillId="14" borderId="20" xfId="0" applyFont="1" applyFill="1" applyBorder="1" applyAlignment="1" applyProtection="1">
      <alignment horizontal="center" wrapText="1"/>
    </xf>
    <xf numFmtId="166" fontId="0" fillId="16" borderId="0" xfId="0" applyNumberFormat="1" applyFont="1" applyFill="1" applyBorder="1" applyAlignment="1" applyProtection="1">
      <alignment horizontal="center" vertical="center"/>
    </xf>
    <xf numFmtId="166" fontId="0" fillId="15" borderId="8" xfId="0" applyNumberFormat="1" applyFont="1" applyFill="1" applyBorder="1" applyAlignment="1">
      <alignment horizontal="center"/>
    </xf>
    <xf numFmtId="0" fontId="1" fillId="8" borderId="17" xfId="0" applyFont="1" applyFill="1" applyBorder="1" applyAlignment="1" applyProtection="1">
      <alignment horizontal="center" wrapText="1"/>
    </xf>
    <xf numFmtId="0" fontId="1" fillId="8" borderId="18" xfId="0" applyFont="1" applyFill="1" applyBorder="1" applyAlignment="1" applyProtection="1">
      <alignment horizontal="center" wrapText="1"/>
    </xf>
    <xf numFmtId="0" fontId="1" fillId="8" borderId="19" xfId="0" applyFont="1" applyFill="1" applyBorder="1" applyAlignment="1" applyProtection="1">
      <alignment horizontal="center" wrapText="1"/>
    </xf>
    <xf numFmtId="0" fontId="1" fillId="12" borderId="24" xfId="0" applyFont="1" applyFill="1" applyBorder="1" applyAlignment="1" applyProtection="1">
      <alignment horizontal="center" wrapText="1"/>
    </xf>
    <xf numFmtId="0" fontId="1" fillId="13" borderId="2" xfId="0" applyFont="1" applyFill="1" applyBorder="1" applyAlignment="1" applyProtection="1">
      <alignment horizontal="center" wrapText="1"/>
    </xf>
    <xf numFmtId="0" fontId="4" fillId="9" borderId="15" xfId="0" applyFont="1" applyFill="1" applyBorder="1" applyAlignment="1">
      <alignment horizontal="center" wrapText="1"/>
    </xf>
    <xf numFmtId="0" fontId="4" fillId="9" borderId="16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7" borderId="25" xfId="0" applyFont="1" applyFill="1" applyBorder="1" applyAlignment="1">
      <alignment horizontal="center" wrapText="1"/>
    </xf>
    <xf numFmtId="0" fontId="4" fillId="7" borderId="26" xfId="0" applyFont="1" applyFill="1" applyBorder="1" applyAlignment="1">
      <alignment horizontal="center" wrapText="1"/>
    </xf>
    <xf numFmtId="0" fontId="4" fillId="7" borderId="27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24"/>
  <sheetViews>
    <sheetView topLeftCell="Z1" zoomScale="76" zoomScaleNormal="76" workbookViewId="0">
      <selection activeCell="AI24" sqref="AI24"/>
    </sheetView>
  </sheetViews>
  <sheetFormatPr defaultRowHeight="15"/>
  <cols>
    <col min="1" max="1" width="6.5703125" style="1" bestFit="1" customWidth="1"/>
    <col min="2" max="2" width="19.140625" style="2" bestFit="1" customWidth="1"/>
    <col min="3" max="3" width="21" style="2" customWidth="1"/>
    <col min="4" max="4" width="5.85546875" style="1" bestFit="1" customWidth="1"/>
    <col min="5" max="5" width="6.85546875" style="1" bestFit="1" customWidth="1"/>
    <col min="6" max="6" width="7.85546875" style="3" bestFit="1" customWidth="1"/>
    <col min="7" max="7" width="33.85546875" style="2" customWidth="1"/>
    <col min="8" max="8" width="35" style="2" customWidth="1"/>
    <col min="9" max="9" width="1.7109375" style="10" customWidth="1"/>
    <col min="10" max="10" width="13.7109375" style="2" customWidth="1"/>
    <col min="11" max="11" width="12" style="2" customWidth="1"/>
    <col min="12" max="12" width="13.7109375" style="2" customWidth="1"/>
    <col min="13" max="13" width="1.7109375" style="10" customWidth="1"/>
    <col min="14" max="14" width="13.7109375" style="2" customWidth="1"/>
    <col min="15" max="15" width="10.85546875" style="2" customWidth="1"/>
    <col min="16" max="16" width="13.7109375" style="4" customWidth="1"/>
    <col min="17" max="17" width="12" style="2" customWidth="1"/>
    <col min="18" max="18" width="9.85546875" style="2" customWidth="1"/>
    <col min="19" max="20" width="12" style="2" customWidth="1"/>
    <col min="21" max="21" width="9.85546875" style="2" customWidth="1"/>
    <col min="22" max="22" width="11.140625" style="2" customWidth="1"/>
    <col min="23" max="23" width="12" style="2" customWidth="1"/>
    <col min="24" max="24" width="14.5703125" style="2" customWidth="1"/>
    <col min="25" max="25" width="1.7109375" style="10" customWidth="1"/>
    <col min="26" max="26" width="13.85546875" style="2" bestFit="1" customWidth="1"/>
    <col min="27" max="27" width="12.28515625" style="2" bestFit="1" customWidth="1"/>
    <col min="28" max="28" width="13.7109375" style="2" customWidth="1"/>
    <col min="29" max="29" width="1.7109375" style="10" customWidth="1"/>
    <col min="30" max="30" width="14.28515625" style="2" customWidth="1"/>
    <col min="31" max="31" width="11.85546875" style="2" customWidth="1"/>
    <col min="32" max="32" width="13.85546875" style="4" customWidth="1"/>
    <col min="33" max="33" width="14.28515625" style="2" customWidth="1"/>
    <col min="34" max="34" width="10.42578125" style="2" customWidth="1"/>
    <col min="35" max="35" width="12.140625" style="2" customWidth="1"/>
    <col min="36" max="36" width="12.5703125" style="2" customWidth="1"/>
    <col min="37" max="37" width="11.7109375" style="2" customWidth="1"/>
    <col min="38" max="38" width="11.85546875" style="2" customWidth="1"/>
    <col min="39" max="39" width="14.85546875" style="2" customWidth="1"/>
    <col min="40" max="40" width="14.7109375" style="2" customWidth="1"/>
    <col min="41" max="41" width="1.7109375" style="2" customWidth="1"/>
    <col min="42" max="42" width="13.85546875" style="2" customWidth="1"/>
    <col min="43" max="43" width="12.28515625" style="2" customWidth="1"/>
    <col min="44" max="44" width="15.140625" style="2" customWidth="1"/>
    <col min="45" max="45" width="1.7109375" style="10" customWidth="1"/>
    <col min="46" max="46" width="14.5703125" style="2" customWidth="1"/>
    <col min="47" max="48" width="13.28515625" style="2" customWidth="1"/>
    <col min="49" max="49" width="10.5703125" style="2" bestFit="1" customWidth="1"/>
    <col min="50" max="16384" width="9.140625" style="2"/>
  </cols>
  <sheetData>
    <row r="1" spans="1:47" s="6" customFormat="1" ht="65.25" customHeight="1" thickTop="1" thickBot="1">
      <c r="A1" s="5"/>
      <c r="D1" s="5"/>
      <c r="E1" s="5"/>
      <c r="F1" s="7"/>
      <c r="I1" s="20"/>
      <c r="J1" s="185" t="s">
        <v>48</v>
      </c>
      <c r="K1" s="186"/>
      <c r="L1" s="187"/>
      <c r="M1" s="26"/>
      <c r="N1" s="188" t="s">
        <v>33</v>
      </c>
      <c r="O1" s="189"/>
      <c r="P1" s="189"/>
      <c r="Q1" s="189"/>
      <c r="R1" s="189"/>
      <c r="S1" s="189"/>
      <c r="T1" s="189"/>
      <c r="U1" s="189"/>
      <c r="V1" s="189"/>
      <c r="W1" s="189"/>
      <c r="X1" s="190"/>
      <c r="Y1" s="9"/>
      <c r="Z1" s="185" t="s">
        <v>49</v>
      </c>
      <c r="AA1" s="186"/>
      <c r="AB1" s="187"/>
      <c r="AC1" s="24"/>
      <c r="AD1" s="188" t="s">
        <v>30</v>
      </c>
      <c r="AE1" s="189"/>
      <c r="AF1" s="189"/>
      <c r="AG1" s="189"/>
      <c r="AH1" s="189"/>
      <c r="AI1" s="189"/>
      <c r="AJ1" s="189"/>
      <c r="AK1" s="189"/>
      <c r="AL1" s="189"/>
      <c r="AM1" s="189"/>
      <c r="AN1" s="190"/>
      <c r="AS1" s="20"/>
    </row>
    <row r="2" spans="1:47" ht="83.25" thickTop="1" thickBot="1">
      <c r="A2" s="100" t="s">
        <v>0</v>
      </c>
      <c r="B2" s="101" t="s">
        <v>1</v>
      </c>
      <c r="C2" s="101" t="s">
        <v>2</v>
      </c>
      <c r="D2" s="104" t="s">
        <v>3</v>
      </c>
      <c r="E2" s="101" t="s">
        <v>4</v>
      </c>
      <c r="F2" s="102" t="s">
        <v>5</v>
      </c>
      <c r="G2" s="101" t="s">
        <v>6</v>
      </c>
      <c r="H2" s="103" t="s">
        <v>7</v>
      </c>
      <c r="I2" s="69"/>
      <c r="J2" s="105" t="s">
        <v>26</v>
      </c>
      <c r="K2" s="106" t="s">
        <v>29</v>
      </c>
      <c r="L2" s="107" t="s">
        <v>28</v>
      </c>
      <c r="M2" s="32"/>
      <c r="N2" s="108" t="s">
        <v>31</v>
      </c>
      <c r="O2" s="109" t="s">
        <v>32</v>
      </c>
      <c r="P2" s="109" t="s">
        <v>34</v>
      </c>
      <c r="Q2" s="109" t="s">
        <v>36</v>
      </c>
      <c r="R2" s="109" t="s">
        <v>35</v>
      </c>
      <c r="S2" s="109" t="s">
        <v>37</v>
      </c>
      <c r="T2" s="109" t="s">
        <v>38</v>
      </c>
      <c r="U2" s="109" t="s">
        <v>40</v>
      </c>
      <c r="V2" s="109" t="s">
        <v>39</v>
      </c>
      <c r="W2" s="109" t="s">
        <v>41</v>
      </c>
      <c r="X2" s="110" t="s">
        <v>42</v>
      </c>
      <c r="Y2" s="32"/>
      <c r="Z2" s="49" t="s">
        <v>26</v>
      </c>
      <c r="AA2" s="30" t="s">
        <v>29</v>
      </c>
      <c r="AB2" s="50" t="s">
        <v>28</v>
      </c>
      <c r="AC2" s="31"/>
      <c r="AD2" s="108" t="s">
        <v>31</v>
      </c>
      <c r="AE2" s="109" t="s">
        <v>32</v>
      </c>
      <c r="AF2" s="109" t="s">
        <v>34</v>
      </c>
      <c r="AG2" s="109" t="s">
        <v>36</v>
      </c>
      <c r="AH2" s="109" t="s">
        <v>35</v>
      </c>
      <c r="AI2" s="109" t="s">
        <v>37</v>
      </c>
      <c r="AJ2" s="109" t="s">
        <v>38</v>
      </c>
      <c r="AK2" s="109" t="s">
        <v>40</v>
      </c>
      <c r="AL2" s="109" t="s">
        <v>47</v>
      </c>
      <c r="AM2" s="109" t="s">
        <v>41</v>
      </c>
      <c r="AN2" s="110" t="s">
        <v>42</v>
      </c>
      <c r="AP2" s="111" t="s">
        <v>44</v>
      </c>
      <c r="AQ2" s="112" t="s">
        <v>45</v>
      </c>
      <c r="AR2" s="113" t="s">
        <v>46</v>
      </c>
      <c r="AS2" s="32"/>
      <c r="AT2" s="114" t="s">
        <v>43</v>
      </c>
    </row>
    <row r="3" spans="1:47" s="17" customFormat="1" ht="12" thickTop="1">
      <c r="A3" s="70"/>
      <c r="B3" s="71"/>
      <c r="C3" s="71"/>
      <c r="D3" s="71"/>
      <c r="E3" s="71"/>
      <c r="F3" s="72"/>
      <c r="G3" s="71"/>
      <c r="H3" s="73"/>
      <c r="I3" s="25"/>
      <c r="J3" s="51"/>
      <c r="K3" s="11"/>
      <c r="L3" s="52"/>
      <c r="M3" s="15"/>
      <c r="N3" s="22"/>
      <c r="O3" s="12"/>
      <c r="P3" s="12"/>
      <c r="Q3" s="13">
        <v>5628</v>
      </c>
      <c r="R3" s="13">
        <v>37.56</v>
      </c>
      <c r="S3" s="14">
        <v>7.6499999999999999E-2</v>
      </c>
      <c r="T3" s="14">
        <v>0.1089</v>
      </c>
      <c r="U3" s="14">
        <v>5.7000000000000002E-3</v>
      </c>
      <c r="V3" s="14">
        <v>1.6999999999999999E-3</v>
      </c>
      <c r="W3" s="12"/>
      <c r="X3" s="23"/>
      <c r="Y3" s="15"/>
      <c r="Z3" s="51"/>
      <c r="AA3" s="11"/>
      <c r="AB3" s="52"/>
      <c r="AC3" s="15"/>
      <c r="AD3" s="22"/>
      <c r="AE3" s="12"/>
      <c r="AF3" s="12"/>
      <c r="AG3" s="18">
        <v>5928</v>
      </c>
      <c r="AH3" s="18">
        <v>37.56</v>
      </c>
      <c r="AI3" s="19">
        <v>7.6499999999999999E-2</v>
      </c>
      <c r="AJ3" s="19">
        <v>0.10630000000000001</v>
      </c>
      <c r="AK3" s="19">
        <v>6.0000000000000001E-3</v>
      </c>
      <c r="AL3" s="14">
        <v>9.4000000000000004E-3</v>
      </c>
      <c r="AM3" s="16"/>
      <c r="AN3" s="23"/>
      <c r="AP3" s="27"/>
      <c r="AQ3" s="28"/>
      <c r="AR3" s="29"/>
      <c r="AS3" s="21"/>
      <c r="AT3" s="33"/>
    </row>
    <row r="4" spans="1:47" s="17" customFormat="1" ht="12" thickBot="1">
      <c r="A4" s="70"/>
      <c r="B4" s="71"/>
      <c r="C4" s="71"/>
      <c r="D4" s="71"/>
      <c r="E4" s="71"/>
      <c r="F4" s="72"/>
      <c r="G4" s="71"/>
      <c r="H4" s="73"/>
      <c r="I4" s="25"/>
      <c r="J4" s="51"/>
      <c r="K4" s="11"/>
      <c r="L4" s="52"/>
      <c r="M4" s="15"/>
      <c r="N4" s="22"/>
      <c r="O4" s="12"/>
      <c r="P4" s="12"/>
      <c r="Q4" s="13"/>
      <c r="R4" s="13"/>
      <c r="S4" s="14"/>
      <c r="T4" s="14"/>
      <c r="U4" s="14"/>
      <c r="V4" s="14">
        <v>7.4999999999999997E-3</v>
      </c>
      <c r="W4" s="12"/>
      <c r="X4" s="23"/>
      <c r="Y4" s="15"/>
      <c r="Z4" s="51"/>
      <c r="AA4" s="11"/>
      <c r="AB4" s="52"/>
      <c r="AC4" s="15"/>
      <c r="AD4" s="22"/>
      <c r="AE4" s="12"/>
      <c r="AF4" s="12"/>
      <c r="AG4" s="18"/>
      <c r="AH4" s="18"/>
      <c r="AI4" s="19"/>
      <c r="AJ4" s="19"/>
      <c r="AK4" s="19"/>
      <c r="AL4" s="19"/>
      <c r="AM4" s="16"/>
      <c r="AN4" s="23"/>
      <c r="AP4" s="27"/>
      <c r="AQ4" s="28"/>
      <c r="AR4" s="29"/>
      <c r="AS4" s="21"/>
      <c r="AT4" s="33"/>
    </row>
    <row r="5" spans="1:47" s="57" customFormat="1" ht="16.5" thickTop="1" thickBot="1">
      <c r="A5" s="74">
        <v>8477</v>
      </c>
      <c r="B5" s="75" t="s">
        <v>18</v>
      </c>
      <c r="C5" s="75" t="s">
        <v>19</v>
      </c>
      <c r="D5" s="76" t="s">
        <v>8</v>
      </c>
      <c r="E5" s="76" t="s">
        <v>10</v>
      </c>
      <c r="F5" s="77">
        <v>204587</v>
      </c>
      <c r="G5" s="75" t="s">
        <v>20</v>
      </c>
      <c r="H5" s="78" t="s">
        <v>21</v>
      </c>
      <c r="I5" s="55"/>
      <c r="J5" s="53">
        <v>87360</v>
      </c>
      <c r="K5" s="34">
        <v>0</v>
      </c>
      <c r="L5" s="54">
        <f t="shared" ref="L5:L11" si="0">SUM(J5:K5)</f>
        <v>87360</v>
      </c>
      <c r="M5" s="36"/>
      <c r="N5" s="37">
        <f>J5*N$21</f>
        <v>22019.506849315068</v>
      </c>
      <c r="O5" s="38">
        <f>K5*N$21</f>
        <v>0</v>
      </c>
      <c r="P5" s="115">
        <f t="shared" ref="P5:P11" si="1">SUM(N5:O5)</f>
        <v>22019.506849315068</v>
      </c>
      <c r="Q5" s="38">
        <f>Q$3*N$21</f>
        <v>1418.564383561644</v>
      </c>
      <c r="R5" s="38">
        <f>R$3*N$21</f>
        <v>9.4671780821917828</v>
      </c>
      <c r="S5" s="38">
        <f t="shared" ref="S5:S11" si="2">P5*S$3</f>
        <v>1684.4922739726028</v>
      </c>
      <c r="T5" s="38">
        <f t="shared" ref="T5:T11" si="3">P5*T$3</f>
        <v>2397.924295890411</v>
      </c>
      <c r="U5" s="38">
        <f t="shared" ref="U5:U11" si="4">P5*U$3</f>
        <v>125.51118904109589</v>
      </c>
      <c r="V5" s="38">
        <f t="shared" ref="V5:V8" si="5">P5*V$4</f>
        <v>165.14630136986301</v>
      </c>
      <c r="W5" s="38">
        <f t="shared" ref="W5:W11" si="6">SUM(Q5:V5)</f>
        <v>5801.105621917809</v>
      </c>
      <c r="X5" s="39">
        <f t="shared" ref="X5:X11" si="7">SUM(W5,P5)</f>
        <v>27820.612471232878</v>
      </c>
      <c r="Y5" s="36"/>
      <c r="Z5" s="53">
        <v>87360</v>
      </c>
      <c r="AA5" s="46">
        <f>K5+60-60</f>
        <v>0</v>
      </c>
      <c r="AB5" s="54">
        <f t="shared" ref="AB5:AB11" si="8">SUM(Z5:AA5)</f>
        <v>87360</v>
      </c>
      <c r="AC5" s="36"/>
      <c r="AD5" s="37">
        <f>Z5*O$21</f>
        <v>65340.493150684932</v>
      </c>
      <c r="AE5" s="38">
        <f>AA5*O$21</f>
        <v>0</v>
      </c>
      <c r="AF5" s="115">
        <f t="shared" ref="AF5:AF11" si="9">SUM(AD5:AE5)</f>
        <v>65340.493150684932</v>
      </c>
      <c r="AG5" s="38">
        <f>AG$3*O$21</f>
        <v>4433.8191780821917</v>
      </c>
      <c r="AH5" s="38">
        <f>AH$3*O$21</f>
        <v>28.092821917808223</v>
      </c>
      <c r="AI5" s="38">
        <f t="shared" ref="AI5:AI11" si="10">AF5*AI$3</f>
        <v>4998.5477260273974</v>
      </c>
      <c r="AJ5" s="38">
        <f t="shared" ref="AJ5:AJ11" si="11">AF5*AJ$3</f>
        <v>6945.6944219178085</v>
      </c>
      <c r="AK5" s="38">
        <f t="shared" ref="AK5:AK11" si="12">AF5*AK$3</f>
        <v>392.04295890410958</v>
      </c>
      <c r="AL5" s="38">
        <f>AF5*AL$3</f>
        <v>614.20063561643838</v>
      </c>
      <c r="AM5" s="38">
        <f t="shared" ref="AM5:AM11" si="13">SUM(AG5:AL5)</f>
        <v>17412.397742465753</v>
      </c>
      <c r="AN5" s="39">
        <f t="shared" ref="AN5:AN11" si="14">AM5+AF5</f>
        <v>82752.890893150688</v>
      </c>
      <c r="AO5" s="40"/>
      <c r="AP5" s="41">
        <f>AD5+N5</f>
        <v>87360</v>
      </c>
      <c r="AQ5" s="42">
        <f t="shared" ref="AQ5:AQ11" si="15">AE5+O5</f>
        <v>0</v>
      </c>
      <c r="AR5" s="43">
        <f t="shared" ref="AR5:AR11" si="16">AM5+W5</f>
        <v>23213.503364383563</v>
      </c>
      <c r="AS5" s="44"/>
      <c r="AT5" s="45">
        <f t="shared" ref="AT5:AT11" si="17">SUM(AP5:AS5)</f>
        <v>110573.50336438356</v>
      </c>
      <c r="AU5" s="56"/>
    </row>
    <row r="6" spans="1:47" s="57" customFormat="1" ht="16.5" thickTop="1" thickBot="1">
      <c r="A6" s="74">
        <v>8478</v>
      </c>
      <c r="B6" s="75" t="s">
        <v>18</v>
      </c>
      <c r="C6" s="75" t="s">
        <v>19</v>
      </c>
      <c r="D6" s="76" t="s">
        <v>9</v>
      </c>
      <c r="E6" s="76" t="s">
        <v>10</v>
      </c>
      <c r="F6" s="77">
        <v>134848</v>
      </c>
      <c r="G6" s="75" t="s">
        <v>22</v>
      </c>
      <c r="H6" s="78" t="s">
        <v>15</v>
      </c>
      <c r="I6" s="55"/>
      <c r="J6" s="53">
        <v>27996</v>
      </c>
      <c r="K6" s="34">
        <v>540</v>
      </c>
      <c r="L6" s="54">
        <f t="shared" si="0"/>
        <v>28536</v>
      </c>
      <c r="M6" s="36"/>
      <c r="N6" s="37">
        <f>J6*N$21</f>
        <v>7056.5260273972608</v>
      </c>
      <c r="O6" s="38">
        <f>K6*N$21</f>
        <v>136.10958904109589</v>
      </c>
      <c r="P6" s="115">
        <f t="shared" si="1"/>
        <v>7192.6356164383569</v>
      </c>
      <c r="Q6" s="38">
        <f>Q$3*N$21</f>
        <v>1418.564383561644</v>
      </c>
      <c r="R6" s="38">
        <f>R$3*N$21</f>
        <v>9.4671780821917828</v>
      </c>
      <c r="S6" s="38">
        <f t="shared" si="2"/>
        <v>550.23662465753432</v>
      </c>
      <c r="T6" s="38">
        <f t="shared" si="3"/>
        <v>783.27801863013701</v>
      </c>
      <c r="U6" s="38">
        <f t="shared" si="4"/>
        <v>40.998023013698635</v>
      </c>
      <c r="V6" s="38">
        <f t="shared" si="5"/>
        <v>53.944767123287676</v>
      </c>
      <c r="W6" s="38">
        <f t="shared" si="6"/>
        <v>2856.4889950684938</v>
      </c>
      <c r="X6" s="39">
        <f t="shared" si="7"/>
        <v>10049.12461150685</v>
      </c>
      <c r="Y6" s="36"/>
      <c r="Z6" s="53">
        <v>27996</v>
      </c>
      <c r="AA6" s="35">
        <f t="shared" ref="AA6" si="18">K6+60</f>
        <v>600</v>
      </c>
      <c r="AB6" s="54">
        <f t="shared" si="8"/>
        <v>28596</v>
      </c>
      <c r="AC6" s="36"/>
      <c r="AD6" s="37">
        <f>Z6*O$21</f>
        <v>20939.47397260274</v>
      </c>
      <c r="AE6" s="38">
        <f>AA6*O$21</f>
        <v>448.76712328767127</v>
      </c>
      <c r="AF6" s="115">
        <f t="shared" si="9"/>
        <v>21388.241095890411</v>
      </c>
      <c r="AG6" s="38">
        <f>AG$3*O$21</f>
        <v>4433.8191780821917</v>
      </c>
      <c r="AH6" s="38">
        <f>AH$3*O$21</f>
        <v>28.092821917808223</v>
      </c>
      <c r="AI6" s="38">
        <f t="shared" si="10"/>
        <v>1636.2004438356164</v>
      </c>
      <c r="AJ6" s="38">
        <f t="shared" si="11"/>
        <v>2273.5700284931509</v>
      </c>
      <c r="AK6" s="38">
        <f t="shared" si="12"/>
        <v>128.32944657534247</v>
      </c>
      <c r="AL6" s="38">
        <f>AF6*AL$3</f>
        <v>201.04946630136988</v>
      </c>
      <c r="AM6" s="38">
        <f t="shared" si="13"/>
        <v>8701.0613852054812</v>
      </c>
      <c r="AN6" s="39">
        <f t="shared" si="14"/>
        <v>30089.302481095892</v>
      </c>
      <c r="AO6" s="40"/>
      <c r="AP6" s="41">
        <f>AD6+N6</f>
        <v>27996</v>
      </c>
      <c r="AQ6" s="42">
        <f t="shared" si="15"/>
        <v>584.8767123287671</v>
      </c>
      <c r="AR6" s="43">
        <f t="shared" si="16"/>
        <v>11557.550380273975</v>
      </c>
      <c r="AS6" s="44"/>
      <c r="AT6" s="45">
        <f t="shared" si="17"/>
        <v>40138.427092602746</v>
      </c>
      <c r="AU6" s="56"/>
    </row>
    <row r="7" spans="1:47" s="57" customFormat="1" ht="15.75" thickTop="1">
      <c r="A7" s="74">
        <v>8479</v>
      </c>
      <c r="B7" s="75" t="s">
        <v>18</v>
      </c>
      <c r="C7" s="75" t="s">
        <v>19</v>
      </c>
      <c r="D7" s="76" t="s">
        <v>11</v>
      </c>
      <c r="E7" s="76" t="s">
        <v>10</v>
      </c>
      <c r="F7" s="77">
        <v>181552</v>
      </c>
      <c r="G7" s="75" t="s">
        <v>23</v>
      </c>
      <c r="H7" s="78" t="s">
        <v>17</v>
      </c>
      <c r="I7" s="55"/>
      <c r="J7" s="53">
        <v>20800</v>
      </c>
      <c r="K7" s="34">
        <v>0</v>
      </c>
      <c r="L7" s="54">
        <f t="shared" si="0"/>
        <v>20800</v>
      </c>
      <c r="M7" s="36"/>
      <c r="N7" s="37">
        <f>J7*N$21</f>
        <v>5242.7397260273974</v>
      </c>
      <c r="O7" s="38">
        <f>K7*N$21</f>
        <v>0</v>
      </c>
      <c r="P7" s="115">
        <f t="shared" si="1"/>
        <v>5242.7397260273974</v>
      </c>
      <c r="Q7" s="38">
        <f>Q$3*N$21</f>
        <v>1418.564383561644</v>
      </c>
      <c r="R7" s="38">
        <f>R$3*N$21</f>
        <v>9.4671780821917828</v>
      </c>
      <c r="S7" s="38">
        <f t="shared" si="2"/>
        <v>401.06958904109587</v>
      </c>
      <c r="T7" s="38">
        <f t="shared" si="3"/>
        <v>570.93435616438353</v>
      </c>
      <c r="U7" s="38">
        <f t="shared" si="4"/>
        <v>29.883616438356167</v>
      </c>
      <c r="V7" s="38">
        <f t="shared" si="5"/>
        <v>39.320547945205476</v>
      </c>
      <c r="W7" s="38">
        <f t="shared" si="6"/>
        <v>2469.2396712328768</v>
      </c>
      <c r="X7" s="39">
        <f t="shared" si="7"/>
        <v>7711.9793972602747</v>
      </c>
      <c r="Y7" s="36"/>
      <c r="Z7" s="53">
        <v>21008</v>
      </c>
      <c r="AA7" s="47">
        <f>K7+60-60</f>
        <v>0</v>
      </c>
      <c r="AB7" s="54">
        <f t="shared" si="8"/>
        <v>21008</v>
      </c>
      <c r="AC7" s="36"/>
      <c r="AD7" s="37">
        <f>Z7*O$21</f>
        <v>15712.832876712329</v>
      </c>
      <c r="AE7" s="38">
        <f>AA7*O$21</f>
        <v>0</v>
      </c>
      <c r="AF7" s="115">
        <f t="shared" si="9"/>
        <v>15712.832876712329</v>
      </c>
      <c r="AG7" s="38">
        <f>AG$3*O$21</f>
        <v>4433.8191780821917</v>
      </c>
      <c r="AH7" s="38">
        <f>AH$3*O$21</f>
        <v>28.092821917808223</v>
      </c>
      <c r="AI7" s="38">
        <f t="shared" si="10"/>
        <v>1202.0317150684932</v>
      </c>
      <c r="AJ7" s="38">
        <f t="shared" si="11"/>
        <v>1670.2741347945207</v>
      </c>
      <c r="AK7" s="38">
        <f t="shared" si="12"/>
        <v>94.276997260273973</v>
      </c>
      <c r="AL7" s="38">
        <f>AF7*AL$3</f>
        <v>147.70062904109591</v>
      </c>
      <c r="AM7" s="38">
        <f t="shared" si="13"/>
        <v>7576.1954761643847</v>
      </c>
      <c r="AN7" s="39">
        <f t="shared" si="14"/>
        <v>23289.028352876714</v>
      </c>
      <c r="AO7" s="40"/>
      <c r="AP7" s="41">
        <f>AD7+N7</f>
        <v>20955.572602739725</v>
      </c>
      <c r="AQ7" s="42">
        <f t="shared" si="15"/>
        <v>0</v>
      </c>
      <c r="AR7" s="43">
        <f t="shared" si="16"/>
        <v>10045.435147397262</v>
      </c>
      <c r="AS7" s="44"/>
      <c r="AT7" s="45">
        <f t="shared" si="17"/>
        <v>31001.007750136989</v>
      </c>
      <c r="AU7" s="56"/>
    </row>
    <row r="8" spans="1:47" s="57" customFormat="1" ht="15.75" thickBot="1">
      <c r="A8" s="74">
        <v>8480</v>
      </c>
      <c r="B8" s="75" t="s">
        <v>18</v>
      </c>
      <c r="C8" s="75" t="s">
        <v>19</v>
      </c>
      <c r="D8" s="76" t="s">
        <v>16</v>
      </c>
      <c r="E8" s="76" t="s">
        <v>10</v>
      </c>
      <c r="F8" s="77">
        <v>204625</v>
      </c>
      <c r="G8" s="75" t="s">
        <v>24</v>
      </c>
      <c r="H8" s="78" t="s">
        <v>17</v>
      </c>
      <c r="I8" s="55"/>
      <c r="J8" s="53">
        <v>20800</v>
      </c>
      <c r="K8" s="34">
        <v>0</v>
      </c>
      <c r="L8" s="54">
        <f t="shared" si="0"/>
        <v>20800</v>
      </c>
      <c r="M8" s="36"/>
      <c r="N8" s="37">
        <f>J8*N$21</f>
        <v>5242.7397260273974</v>
      </c>
      <c r="O8" s="38">
        <f>K8*N$21</f>
        <v>0</v>
      </c>
      <c r="P8" s="115">
        <f t="shared" si="1"/>
        <v>5242.7397260273974</v>
      </c>
      <c r="Q8" s="38">
        <f>Q$3*N$21</f>
        <v>1418.564383561644</v>
      </c>
      <c r="R8" s="38">
        <f>R$3*N$21</f>
        <v>9.4671780821917828</v>
      </c>
      <c r="S8" s="38">
        <f t="shared" si="2"/>
        <v>401.06958904109587</v>
      </c>
      <c r="T8" s="38">
        <f t="shared" si="3"/>
        <v>570.93435616438353</v>
      </c>
      <c r="U8" s="38">
        <f t="shared" si="4"/>
        <v>29.883616438356167</v>
      </c>
      <c r="V8" s="38">
        <f t="shared" si="5"/>
        <v>39.320547945205476</v>
      </c>
      <c r="W8" s="38">
        <f t="shared" si="6"/>
        <v>2469.2396712328768</v>
      </c>
      <c r="X8" s="39">
        <f t="shared" si="7"/>
        <v>7711.9793972602747</v>
      </c>
      <c r="Y8" s="36"/>
      <c r="Z8" s="53">
        <v>21008</v>
      </c>
      <c r="AA8" s="48">
        <f>K8+60-60</f>
        <v>0</v>
      </c>
      <c r="AB8" s="54">
        <f t="shared" si="8"/>
        <v>21008</v>
      </c>
      <c r="AC8" s="36"/>
      <c r="AD8" s="37">
        <f>Z8*O$21</f>
        <v>15712.832876712329</v>
      </c>
      <c r="AE8" s="38">
        <f>AA8*O$21</f>
        <v>0</v>
      </c>
      <c r="AF8" s="115">
        <f t="shared" si="9"/>
        <v>15712.832876712329</v>
      </c>
      <c r="AG8" s="38">
        <f>AG$3*O$21</f>
        <v>4433.8191780821917</v>
      </c>
      <c r="AH8" s="38">
        <f>AH$3*O$21</f>
        <v>28.092821917808223</v>
      </c>
      <c r="AI8" s="38">
        <f t="shared" si="10"/>
        <v>1202.0317150684932</v>
      </c>
      <c r="AJ8" s="38">
        <f t="shared" si="11"/>
        <v>1670.2741347945207</v>
      </c>
      <c r="AK8" s="38">
        <f t="shared" si="12"/>
        <v>94.276997260273973</v>
      </c>
      <c r="AL8" s="38">
        <f>AF8*AL$3</f>
        <v>147.70062904109591</v>
      </c>
      <c r="AM8" s="38">
        <f t="shared" si="13"/>
        <v>7576.1954761643847</v>
      </c>
      <c r="AN8" s="39">
        <f t="shared" si="14"/>
        <v>23289.028352876714</v>
      </c>
      <c r="AO8" s="120"/>
      <c r="AP8" s="41">
        <f>AD8+N8</f>
        <v>20955.572602739725</v>
      </c>
      <c r="AQ8" s="42">
        <f t="shared" si="15"/>
        <v>0</v>
      </c>
      <c r="AR8" s="43">
        <f t="shared" si="16"/>
        <v>10045.435147397262</v>
      </c>
      <c r="AS8" s="44"/>
      <c r="AT8" s="45">
        <f t="shared" si="17"/>
        <v>31001.007750136989</v>
      </c>
      <c r="AU8" s="56"/>
    </row>
    <row r="9" spans="1:47" s="58" customFormat="1" ht="15.75" thickTop="1">
      <c r="A9" s="123"/>
      <c r="B9" s="124"/>
      <c r="C9" s="124"/>
      <c r="D9" s="125"/>
      <c r="E9" s="125"/>
      <c r="F9" s="79"/>
      <c r="G9" s="124"/>
      <c r="H9" s="126" t="s">
        <v>27</v>
      </c>
      <c r="I9" s="86"/>
      <c r="J9" s="127">
        <f>SUM(J1:J7)</f>
        <v>136156</v>
      </c>
      <c r="K9" s="128">
        <f t="shared" ref="K9:AT9" si="19">SUM(K1:K7)</f>
        <v>540</v>
      </c>
      <c r="L9" s="129">
        <f t="shared" si="19"/>
        <v>136696</v>
      </c>
      <c r="M9" s="121">
        <f t="shared" si="19"/>
        <v>0</v>
      </c>
      <c r="N9" s="130">
        <f t="shared" si="19"/>
        <v>34318.772602739729</v>
      </c>
      <c r="O9" s="115">
        <f t="shared" si="19"/>
        <v>136.10958904109589</v>
      </c>
      <c r="P9" s="115">
        <f t="shared" si="19"/>
        <v>34454.882191780824</v>
      </c>
      <c r="Q9" s="115">
        <f t="shared" si="19"/>
        <v>9883.6931506849323</v>
      </c>
      <c r="R9" s="115">
        <f t="shared" si="19"/>
        <v>65.96153424657534</v>
      </c>
      <c r="S9" s="115">
        <f t="shared" si="19"/>
        <v>2635.8749876712327</v>
      </c>
      <c r="T9" s="115">
        <f t="shared" si="19"/>
        <v>3752.2455706849319</v>
      </c>
      <c r="U9" s="115">
        <f t="shared" si="19"/>
        <v>196.39852849315071</v>
      </c>
      <c r="V9" s="115">
        <f t="shared" si="19"/>
        <v>258.42081643835616</v>
      </c>
      <c r="W9" s="115">
        <f t="shared" si="19"/>
        <v>11126.834288219179</v>
      </c>
      <c r="X9" s="131">
        <f t="shared" si="19"/>
        <v>45581.716480000003</v>
      </c>
      <c r="Y9" s="121">
        <f t="shared" si="19"/>
        <v>0</v>
      </c>
      <c r="Z9" s="127">
        <f t="shared" si="19"/>
        <v>136364</v>
      </c>
      <c r="AA9" s="128">
        <f t="shared" si="19"/>
        <v>600</v>
      </c>
      <c r="AB9" s="128">
        <f t="shared" si="19"/>
        <v>136964</v>
      </c>
      <c r="AC9" s="121">
        <f t="shared" si="19"/>
        <v>0</v>
      </c>
      <c r="AD9" s="130">
        <f t="shared" si="19"/>
        <v>101992.8</v>
      </c>
      <c r="AE9" s="115">
        <f t="shared" si="19"/>
        <v>448.76712328767127</v>
      </c>
      <c r="AF9" s="115">
        <f t="shared" si="19"/>
        <v>102441.56712328768</v>
      </c>
      <c r="AG9" s="115">
        <f t="shared" si="19"/>
        <v>19229.457534246572</v>
      </c>
      <c r="AH9" s="115">
        <f t="shared" si="19"/>
        <v>121.83846575342467</v>
      </c>
      <c r="AI9" s="115">
        <f t="shared" si="19"/>
        <v>7836.8563849315069</v>
      </c>
      <c r="AJ9" s="115">
        <f t="shared" si="19"/>
        <v>10889.64488520548</v>
      </c>
      <c r="AK9" s="115">
        <f t="shared" si="19"/>
        <v>614.65540273972601</v>
      </c>
      <c r="AL9" s="115">
        <f t="shared" si="19"/>
        <v>962.96013095890419</v>
      </c>
      <c r="AM9" s="115">
        <f t="shared" si="19"/>
        <v>33689.654603835617</v>
      </c>
      <c r="AN9" s="131">
        <f t="shared" si="19"/>
        <v>136131.22172712328</v>
      </c>
      <c r="AO9" s="121">
        <f t="shared" si="19"/>
        <v>0</v>
      </c>
      <c r="AP9" s="132">
        <f t="shared" si="19"/>
        <v>136311.57260273973</v>
      </c>
      <c r="AQ9" s="133">
        <f t="shared" si="19"/>
        <v>584.8767123287671</v>
      </c>
      <c r="AR9" s="133">
        <f t="shared" si="19"/>
        <v>44816.488892054804</v>
      </c>
      <c r="AS9" s="121">
        <f t="shared" si="19"/>
        <v>0</v>
      </c>
      <c r="AT9" s="134">
        <f t="shared" si="19"/>
        <v>181712.93820712328</v>
      </c>
    </row>
    <row r="10" spans="1:47" s="58" customFormat="1" ht="15.75" thickBot="1">
      <c r="A10" s="74"/>
      <c r="B10" s="75"/>
      <c r="C10" s="75"/>
      <c r="D10" s="76"/>
      <c r="E10" s="76"/>
      <c r="F10" s="77"/>
      <c r="G10" s="75"/>
      <c r="H10" s="78"/>
      <c r="I10" s="55"/>
      <c r="J10" s="53"/>
      <c r="K10" s="34"/>
      <c r="L10" s="54"/>
      <c r="M10" s="120"/>
      <c r="N10" s="37"/>
      <c r="O10" s="38"/>
      <c r="P10" s="115"/>
      <c r="Q10" s="38"/>
      <c r="R10" s="38"/>
      <c r="S10" s="38"/>
      <c r="T10" s="38"/>
      <c r="U10" s="38"/>
      <c r="V10" s="38"/>
      <c r="W10" s="38"/>
      <c r="X10" s="39"/>
      <c r="Y10" s="120"/>
      <c r="Z10" s="53"/>
      <c r="AA10" s="118"/>
      <c r="AB10" s="54"/>
      <c r="AC10" s="120"/>
      <c r="AD10" s="37"/>
      <c r="AE10" s="38"/>
      <c r="AF10" s="115"/>
      <c r="AG10" s="38"/>
      <c r="AH10" s="38"/>
      <c r="AI10" s="38"/>
      <c r="AJ10" s="38"/>
      <c r="AK10" s="38"/>
      <c r="AL10" s="38"/>
      <c r="AM10" s="38"/>
      <c r="AN10" s="39"/>
      <c r="AO10" s="120"/>
      <c r="AP10" s="41"/>
      <c r="AQ10" s="42"/>
      <c r="AR10" s="43"/>
      <c r="AS10" s="120"/>
      <c r="AT10" s="45"/>
      <c r="AU10" s="135"/>
    </row>
    <row r="11" spans="1:47" s="58" customFormat="1" ht="16.5" thickTop="1" thickBot="1">
      <c r="A11" s="74">
        <v>8481</v>
      </c>
      <c r="B11" s="75" t="s">
        <v>18</v>
      </c>
      <c r="C11" s="75" t="s">
        <v>19</v>
      </c>
      <c r="D11" s="76" t="s">
        <v>12</v>
      </c>
      <c r="E11" s="80" t="s">
        <v>13</v>
      </c>
      <c r="F11" s="77">
        <v>58165</v>
      </c>
      <c r="G11" s="75" t="s">
        <v>25</v>
      </c>
      <c r="H11" s="78" t="s">
        <v>14</v>
      </c>
      <c r="I11" s="55"/>
      <c r="J11" s="119">
        <v>8818</v>
      </c>
      <c r="K11" s="34">
        <v>0</v>
      </c>
      <c r="L11" s="54">
        <f t="shared" si="0"/>
        <v>8818</v>
      </c>
      <c r="M11" s="120"/>
      <c r="N11" s="37">
        <f>J11*N$21</f>
        <v>2222.6191780821919</v>
      </c>
      <c r="O11" s="38">
        <f>K11*N$21</f>
        <v>0</v>
      </c>
      <c r="P11" s="115">
        <f t="shared" si="1"/>
        <v>2222.6191780821919</v>
      </c>
      <c r="Q11" s="38">
        <f>Q$3*N$21</f>
        <v>1418.564383561644</v>
      </c>
      <c r="R11" s="38">
        <f>R$3*N$21</f>
        <v>9.4671780821917828</v>
      </c>
      <c r="S11" s="38">
        <f t="shared" si="2"/>
        <v>170.03036712328768</v>
      </c>
      <c r="T11" s="38">
        <f t="shared" si="3"/>
        <v>242.04322849315068</v>
      </c>
      <c r="U11" s="38">
        <f t="shared" si="4"/>
        <v>12.668929315068494</v>
      </c>
      <c r="V11" s="38">
        <f t="shared" ref="V11" si="20">P11*V$4</f>
        <v>16.669643835616437</v>
      </c>
      <c r="W11" s="38">
        <f t="shared" si="6"/>
        <v>1869.4437304109592</v>
      </c>
      <c r="X11" s="39">
        <f t="shared" si="7"/>
        <v>4092.0629084931511</v>
      </c>
      <c r="Y11" s="120"/>
      <c r="Z11" s="53">
        <v>10504</v>
      </c>
      <c r="AA11" s="46">
        <f>K11+60-60</f>
        <v>0</v>
      </c>
      <c r="AB11" s="54">
        <f t="shared" si="8"/>
        <v>10504</v>
      </c>
      <c r="AC11" s="120"/>
      <c r="AD11" s="37">
        <f>Z11*O$21</f>
        <v>7856.4164383561647</v>
      </c>
      <c r="AE11" s="38">
        <f>AA11*O$21</f>
        <v>0</v>
      </c>
      <c r="AF11" s="115">
        <f t="shared" si="9"/>
        <v>7856.4164383561647</v>
      </c>
      <c r="AG11" s="38">
        <f>AG$3*O$21</f>
        <v>4433.8191780821917</v>
      </c>
      <c r="AH11" s="38">
        <f>AH$3*O$21</f>
        <v>28.092821917808223</v>
      </c>
      <c r="AI11" s="38">
        <f t="shared" si="10"/>
        <v>601.01585753424661</v>
      </c>
      <c r="AJ11" s="38">
        <f t="shared" si="11"/>
        <v>835.13706739726035</v>
      </c>
      <c r="AK11" s="38">
        <f t="shared" si="12"/>
        <v>47.138498630136986</v>
      </c>
      <c r="AL11" s="38">
        <f>AF11*AL$3</f>
        <v>73.850314520547954</v>
      </c>
      <c r="AM11" s="38">
        <f t="shared" si="13"/>
        <v>6019.0537380821925</v>
      </c>
      <c r="AN11" s="39">
        <f t="shared" si="14"/>
        <v>13875.470176438357</v>
      </c>
      <c r="AO11" s="120"/>
      <c r="AP11" s="41">
        <f>AD11+N11</f>
        <v>10079.035616438356</v>
      </c>
      <c r="AQ11" s="42">
        <f t="shared" si="15"/>
        <v>0</v>
      </c>
      <c r="AR11" s="43">
        <f t="shared" si="16"/>
        <v>7888.4974684931512</v>
      </c>
      <c r="AS11" s="120"/>
      <c r="AT11" s="45">
        <f t="shared" si="17"/>
        <v>17967.533084931507</v>
      </c>
      <c r="AU11" s="135"/>
    </row>
    <row r="12" spans="1:47" s="58" customFormat="1" ht="15.75" thickTop="1">
      <c r="A12" s="123"/>
      <c r="B12" s="124"/>
      <c r="C12" s="124"/>
      <c r="D12" s="125"/>
      <c r="E12" s="125"/>
      <c r="F12" s="79"/>
      <c r="G12" s="124"/>
      <c r="H12" s="126" t="s">
        <v>27</v>
      </c>
      <c r="I12" s="86"/>
      <c r="J12" s="127">
        <f>SUM(J11)</f>
        <v>8818</v>
      </c>
      <c r="K12" s="128">
        <f t="shared" ref="K12:AT12" si="21">SUM(K11)</f>
        <v>0</v>
      </c>
      <c r="L12" s="129">
        <f t="shared" si="21"/>
        <v>8818</v>
      </c>
      <c r="M12" s="121">
        <f t="shared" si="21"/>
        <v>0</v>
      </c>
      <c r="N12" s="130">
        <f t="shared" si="21"/>
        <v>2222.6191780821919</v>
      </c>
      <c r="O12" s="115">
        <f t="shared" si="21"/>
        <v>0</v>
      </c>
      <c r="P12" s="115">
        <f t="shared" si="21"/>
        <v>2222.6191780821919</v>
      </c>
      <c r="Q12" s="115">
        <f t="shared" si="21"/>
        <v>1418.564383561644</v>
      </c>
      <c r="R12" s="115">
        <f t="shared" si="21"/>
        <v>9.4671780821917828</v>
      </c>
      <c r="S12" s="115">
        <f t="shared" si="21"/>
        <v>170.03036712328768</v>
      </c>
      <c r="T12" s="115">
        <f t="shared" si="21"/>
        <v>242.04322849315068</v>
      </c>
      <c r="U12" s="115">
        <f t="shared" si="21"/>
        <v>12.668929315068494</v>
      </c>
      <c r="V12" s="115">
        <f t="shared" si="21"/>
        <v>16.669643835616437</v>
      </c>
      <c r="W12" s="115">
        <f t="shared" si="21"/>
        <v>1869.4437304109592</v>
      </c>
      <c r="X12" s="131">
        <f t="shared" si="21"/>
        <v>4092.0629084931511</v>
      </c>
      <c r="Y12" s="121">
        <f t="shared" si="21"/>
        <v>0</v>
      </c>
      <c r="Z12" s="127">
        <f t="shared" si="21"/>
        <v>10504</v>
      </c>
      <c r="AA12" s="128">
        <f t="shared" si="21"/>
        <v>0</v>
      </c>
      <c r="AB12" s="128">
        <f t="shared" si="21"/>
        <v>10504</v>
      </c>
      <c r="AC12" s="121">
        <f t="shared" si="21"/>
        <v>0</v>
      </c>
      <c r="AD12" s="130">
        <f t="shared" si="21"/>
        <v>7856.4164383561647</v>
      </c>
      <c r="AE12" s="115">
        <f t="shared" si="21"/>
        <v>0</v>
      </c>
      <c r="AF12" s="115">
        <f t="shared" si="21"/>
        <v>7856.4164383561647</v>
      </c>
      <c r="AG12" s="115">
        <f t="shared" si="21"/>
        <v>4433.8191780821917</v>
      </c>
      <c r="AH12" s="115">
        <f t="shared" si="21"/>
        <v>28.092821917808223</v>
      </c>
      <c r="AI12" s="115">
        <f t="shared" si="21"/>
        <v>601.01585753424661</v>
      </c>
      <c r="AJ12" s="115">
        <f t="shared" si="21"/>
        <v>835.13706739726035</v>
      </c>
      <c r="AK12" s="115">
        <f t="shared" si="21"/>
        <v>47.138498630136986</v>
      </c>
      <c r="AL12" s="115">
        <f t="shared" si="21"/>
        <v>73.850314520547954</v>
      </c>
      <c r="AM12" s="115">
        <f t="shared" si="21"/>
        <v>6019.0537380821925</v>
      </c>
      <c r="AN12" s="131">
        <f t="shared" si="21"/>
        <v>13875.470176438357</v>
      </c>
      <c r="AO12" s="121">
        <f t="shared" si="21"/>
        <v>0</v>
      </c>
      <c r="AP12" s="132">
        <f t="shared" si="21"/>
        <v>10079.035616438356</v>
      </c>
      <c r="AQ12" s="133">
        <f t="shared" si="21"/>
        <v>0</v>
      </c>
      <c r="AR12" s="133">
        <f t="shared" si="21"/>
        <v>7888.4974684931512</v>
      </c>
      <c r="AS12" s="121">
        <f t="shared" si="21"/>
        <v>0</v>
      </c>
      <c r="AT12" s="134">
        <f t="shared" si="21"/>
        <v>17967.533084931507</v>
      </c>
    </row>
    <row r="13" spans="1:47" s="57" customFormat="1" ht="9.75" customHeight="1">
      <c r="A13" s="74"/>
      <c r="B13" s="75"/>
      <c r="C13" s="75"/>
      <c r="D13" s="76"/>
      <c r="E13" s="76"/>
      <c r="F13" s="77"/>
      <c r="G13" s="75"/>
      <c r="H13" s="78"/>
      <c r="I13" s="55"/>
      <c r="J13" s="53"/>
      <c r="K13" s="34"/>
      <c r="L13" s="54"/>
      <c r="M13" s="120"/>
      <c r="N13" s="37"/>
      <c r="O13" s="38"/>
      <c r="P13" s="115"/>
      <c r="Q13" s="38"/>
      <c r="R13" s="38"/>
      <c r="S13" s="38"/>
      <c r="T13" s="38"/>
      <c r="U13" s="38"/>
      <c r="V13" s="38"/>
      <c r="W13" s="38"/>
      <c r="X13" s="39"/>
      <c r="Y13" s="120"/>
      <c r="Z13" s="68"/>
      <c r="AA13" s="35"/>
      <c r="AB13" s="54"/>
      <c r="AC13" s="120"/>
      <c r="AD13" s="37"/>
      <c r="AE13" s="38"/>
      <c r="AF13" s="115"/>
      <c r="AG13" s="38"/>
      <c r="AH13" s="38"/>
      <c r="AI13" s="38"/>
      <c r="AJ13" s="38"/>
      <c r="AK13" s="38"/>
      <c r="AL13" s="38"/>
      <c r="AM13" s="38"/>
      <c r="AN13" s="39"/>
      <c r="AO13" s="120"/>
      <c r="AP13" s="41"/>
      <c r="AQ13" s="42"/>
      <c r="AR13" s="43"/>
      <c r="AS13" s="120"/>
      <c r="AT13" s="45"/>
      <c r="AU13" s="56"/>
    </row>
    <row r="14" spans="1:47" s="57" customFormat="1" ht="15.75" thickBot="1">
      <c r="A14" s="81"/>
      <c r="B14" s="82"/>
      <c r="C14" s="82"/>
      <c r="D14" s="83"/>
      <c r="E14" s="83"/>
      <c r="F14" s="84"/>
      <c r="G14" s="82"/>
      <c r="H14" s="85" t="s">
        <v>27</v>
      </c>
      <c r="I14" s="86"/>
      <c r="J14" s="87">
        <f>SUM(J12,J9)</f>
        <v>144974</v>
      </c>
      <c r="K14" s="88">
        <f t="shared" ref="K14:AT14" si="22">SUM(K12,K9)</f>
        <v>540</v>
      </c>
      <c r="L14" s="89">
        <f t="shared" si="22"/>
        <v>145514</v>
      </c>
      <c r="M14" s="122">
        <f t="shared" si="22"/>
        <v>0</v>
      </c>
      <c r="N14" s="91">
        <f t="shared" si="22"/>
        <v>36541.391780821919</v>
      </c>
      <c r="O14" s="92">
        <f t="shared" si="22"/>
        <v>136.10958904109589</v>
      </c>
      <c r="P14" s="92">
        <f t="shared" si="22"/>
        <v>36677.501369863014</v>
      </c>
      <c r="Q14" s="92">
        <f t="shared" si="22"/>
        <v>11302.257534246577</v>
      </c>
      <c r="R14" s="92">
        <f t="shared" si="22"/>
        <v>75.428712328767119</v>
      </c>
      <c r="S14" s="92">
        <f t="shared" si="22"/>
        <v>2805.9053547945205</v>
      </c>
      <c r="T14" s="92">
        <f t="shared" si="22"/>
        <v>3994.2887991780826</v>
      </c>
      <c r="U14" s="92">
        <f t="shared" si="22"/>
        <v>209.06745780821919</v>
      </c>
      <c r="V14" s="92">
        <f t="shared" si="22"/>
        <v>275.09046027397261</v>
      </c>
      <c r="W14" s="92">
        <f t="shared" si="22"/>
        <v>12996.278018630139</v>
      </c>
      <c r="X14" s="93">
        <f t="shared" si="22"/>
        <v>49673.779388493153</v>
      </c>
      <c r="Y14" s="122">
        <f t="shared" si="22"/>
        <v>0</v>
      </c>
      <c r="Z14" s="87">
        <f t="shared" si="22"/>
        <v>146868</v>
      </c>
      <c r="AA14" s="88">
        <f t="shared" si="22"/>
        <v>600</v>
      </c>
      <c r="AB14" s="88">
        <f t="shared" si="22"/>
        <v>147468</v>
      </c>
      <c r="AC14" s="122">
        <f t="shared" si="22"/>
        <v>0</v>
      </c>
      <c r="AD14" s="91">
        <f t="shared" si="22"/>
        <v>109849.21643835616</v>
      </c>
      <c r="AE14" s="92">
        <f t="shared" si="22"/>
        <v>448.76712328767127</v>
      </c>
      <c r="AF14" s="92">
        <f t="shared" si="22"/>
        <v>110297.98356164384</v>
      </c>
      <c r="AG14" s="92">
        <f t="shared" si="22"/>
        <v>23663.276712328763</v>
      </c>
      <c r="AH14" s="92">
        <f t="shared" si="22"/>
        <v>149.93128767123289</v>
      </c>
      <c r="AI14" s="92">
        <f t="shared" si="22"/>
        <v>8437.8722424657535</v>
      </c>
      <c r="AJ14" s="92">
        <f t="shared" si="22"/>
        <v>11724.78195260274</v>
      </c>
      <c r="AK14" s="92">
        <f t="shared" si="22"/>
        <v>661.79390136986297</v>
      </c>
      <c r="AL14" s="92">
        <f t="shared" si="22"/>
        <v>1036.810445479452</v>
      </c>
      <c r="AM14" s="92">
        <f t="shared" si="22"/>
        <v>39708.708341917809</v>
      </c>
      <c r="AN14" s="93">
        <f t="shared" si="22"/>
        <v>150006.69190356164</v>
      </c>
      <c r="AO14" s="122">
        <f t="shared" si="22"/>
        <v>0</v>
      </c>
      <c r="AP14" s="95">
        <f t="shared" si="22"/>
        <v>146390.6082191781</v>
      </c>
      <c r="AQ14" s="96">
        <f t="shared" si="22"/>
        <v>584.8767123287671</v>
      </c>
      <c r="AR14" s="96">
        <f t="shared" si="22"/>
        <v>52704.986360547955</v>
      </c>
      <c r="AS14" s="122">
        <f t="shared" si="22"/>
        <v>0</v>
      </c>
      <c r="AT14" s="99">
        <f t="shared" si="22"/>
        <v>199680.4712920548</v>
      </c>
    </row>
    <row r="15" spans="1:47" s="57" customFormat="1" ht="15.75" thickTop="1">
      <c r="A15" s="59"/>
      <c r="D15" s="59"/>
      <c r="E15" s="59"/>
      <c r="F15" s="60"/>
      <c r="I15" s="61"/>
      <c r="M15" s="61"/>
      <c r="P15" s="4"/>
      <c r="Y15" s="61"/>
      <c r="AC15" s="61"/>
      <c r="AF15" s="4"/>
      <c r="AS15" s="61"/>
    </row>
    <row r="16" spans="1:47" s="57" customFormat="1">
      <c r="A16" s="59"/>
      <c r="D16" s="59"/>
      <c r="E16" s="59"/>
      <c r="F16" s="60"/>
      <c r="I16" s="61"/>
      <c r="M16" s="61"/>
      <c r="N16" s="62">
        <v>41913</v>
      </c>
      <c r="O16" s="63">
        <v>42005</v>
      </c>
      <c r="P16" s="4"/>
      <c r="Y16" s="61"/>
      <c r="AC16" s="61"/>
      <c r="AF16" s="4"/>
      <c r="AS16" s="61"/>
    </row>
    <row r="17" spans="1:45" s="57" customFormat="1">
      <c r="A17" s="59"/>
      <c r="D17" s="59"/>
      <c r="E17" s="59"/>
      <c r="F17" s="60"/>
      <c r="I17" s="61"/>
      <c r="M17" s="61"/>
      <c r="N17" s="62">
        <v>42005</v>
      </c>
      <c r="O17" s="63">
        <v>42278</v>
      </c>
      <c r="P17" s="116"/>
      <c r="Q17" s="61"/>
      <c r="R17" s="61"/>
      <c r="S17" s="61"/>
      <c r="T17" s="61"/>
      <c r="U17" s="61"/>
      <c r="V17" s="61"/>
      <c r="W17" s="61"/>
      <c r="X17" s="61"/>
      <c r="Y17" s="61"/>
      <c r="AF17" s="4"/>
      <c r="AS17" s="61"/>
    </row>
    <row r="18" spans="1:45" s="57" customFormat="1">
      <c r="A18" s="59"/>
      <c r="D18" s="59"/>
      <c r="E18" s="59"/>
      <c r="F18" s="60"/>
      <c r="I18" s="61"/>
      <c r="M18" s="61"/>
      <c r="N18" s="64"/>
      <c r="O18" s="65"/>
      <c r="P18" s="116"/>
      <c r="Q18" s="61"/>
      <c r="R18" s="61"/>
      <c r="S18" s="61"/>
      <c r="T18" s="61"/>
      <c r="U18" s="61"/>
      <c r="V18" s="61"/>
      <c r="W18" s="61"/>
      <c r="X18" s="61"/>
      <c r="Y18" s="61"/>
      <c r="AD18" s="155" t="s">
        <v>51</v>
      </c>
      <c r="AE18" s="156" t="s">
        <v>60</v>
      </c>
      <c r="AF18" s="157" t="s">
        <v>52</v>
      </c>
      <c r="AG18" s="154" t="s">
        <v>53</v>
      </c>
      <c r="AH18" s="154" t="s">
        <v>54</v>
      </c>
      <c r="AI18" s="154" t="s">
        <v>37</v>
      </c>
      <c r="AJ18" s="154" t="s">
        <v>55</v>
      </c>
      <c r="AK18" s="154" t="s">
        <v>56</v>
      </c>
      <c r="AL18" s="154" t="s">
        <v>57</v>
      </c>
      <c r="AM18" s="154" t="s">
        <v>27</v>
      </c>
      <c r="AS18" s="61"/>
    </row>
    <row r="19" spans="1:45" s="57" customFormat="1">
      <c r="A19" s="59"/>
      <c r="D19" s="59"/>
      <c r="E19" s="59"/>
      <c r="F19" s="60"/>
      <c r="I19" s="61"/>
      <c r="M19" s="61"/>
      <c r="N19" s="64">
        <f>N17-N16</f>
        <v>92</v>
      </c>
      <c r="O19" s="65">
        <f>O17-O16</f>
        <v>273</v>
      </c>
      <c r="P19" s="116"/>
      <c r="Q19" s="61"/>
      <c r="R19" s="61"/>
      <c r="S19" s="61"/>
      <c r="T19" s="61"/>
      <c r="U19" s="61"/>
      <c r="V19" s="61"/>
      <c r="W19" s="61"/>
      <c r="X19" s="61"/>
      <c r="Y19" s="61"/>
      <c r="AC19" s="147" t="s">
        <v>59</v>
      </c>
      <c r="AD19" s="56">
        <f>AD9+N9</f>
        <v>136311.57260273973</v>
      </c>
      <c r="AE19" s="56">
        <f>AD12+P12</f>
        <v>10079.035616438356</v>
      </c>
      <c r="AF19" s="56">
        <f>AE14-O14</f>
        <v>312.65753424657538</v>
      </c>
      <c r="AG19" s="56">
        <f t="shared" ref="AG19:AL19" si="23">AG14+Q14</f>
        <v>34965.534246575342</v>
      </c>
      <c r="AH19" s="56">
        <f t="shared" si="23"/>
        <v>225.36</v>
      </c>
      <c r="AI19" s="56">
        <f t="shared" si="23"/>
        <v>11243.777597260274</v>
      </c>
      <c r="AJ19" s="56">
        <f t="shared" si="23"/>
        <v>15719.070751780822</v>
      </c>
      <c r="AK19" s="56">
        <f t="shared" si="23"/>
        <v>870.86135917808213</v>
      </c>
      <c r="AL19" s="56">
        <f t="shared" si="23"/>
        <v>1311.9009057534247</v>
      </c>
      <c r="AM19" s="56">
        <f>SUM(AD19:AL19)</f>
        <v>211039.77061397262</v>
      </c>
      <c r="AS19" s="61"/>
    </row>
    <row r="20" spans="1:45" s="57" customFormat="1">
      <c r="A20" s="59"/>
      <c r="D20" s="59"/>
      <c r="E20" s="59"/>
      <c r="F20" s="60"/>
      <c r="I20" s="61"/>
      <c r="M20" s="61"/>
      <c r="N20" s="57">
        <v>365</v>
      </c>
      <c r="O20" s="57">
        <v>365</v>
      </c>
      <c r="P20" s="4"/>
      <c r="Y20" s="61"/>
      <c r="Z20" s="153"/>
      <c r="AC20" s="147" t="s">
        <v>58</v>
      </c>
      <c r="AD20" s="151">
        <v>156956</v>
      </c>
      <c r="AE20" s="142">
        <v>10083</v>
      </c>
      <c r="AF20" s="142">
        <v>600</v>
      </c>
      <c r="AG20" s="142">
        <v>29313</v>
      </c>
      <c r="AH20" s="142">
        <v>188</v>
      </c>
      <c r="AI20" s="142">
        <v>12778</v>
      </c>
      <c r="AJ20" s="142">
        <v>17622</v>
      </c>
      <c r="AK20" s="142">
        <v>995</v>
      </c>
      <c r="AL20" s="142">
        <v>1558</v>
      </c>
      <c r="AM20" s="142">
        <f>SUM(AD20:AL20)</f>
        <v>230093</v>
      </c>
      <c r="AS20" s="61"/>
    </row>
    <row r="21" spans="1:45" s="4" customFormat="1" ht="15" customHeight="1">
      <c r="A21" s="137"/>
      <c r="D21" s="137"/>
      <c r="E21" s="137"/>
      <c r="F21" s="138"/>
      <c r="I21" s="116"/>
      <c r="M21" s="116"/>
      <c r="N21" s="117">
        <f>N19/N20</f>
        <v>0.25205479452054796</v>
      </c>
      <c r="O21" s="117">
        <f>O19/O20</f>
        <v>0.74794520547945209</v>
      </c>
      <c r="P21" s="117">
        <f>SUM(N21:O21)</f>
        <v>1</v>
      </c>
      <c r="Q21" s="117"/>
      <c r="R21" s="117"/>
      <c r="S21" s="117"/>
      <c r="T21" s="117"/>
      <c r="U21" s="117"/>
      <c r="V21" s="117"/>
      <c r="W21" s="117"/>
      <c r="Z21" s="146"/>
      <c r="AA21" s="149"/>
      <c r="AB21" s="152"/>
      <c r="AC21" s="150" t="s">
        <v>50</v>
      </c>
      <c r="AD21" s="139">
        <f>AD20-AD19</f>
        <v>20644.427397260268</v>
      </c>
      <c r="AE21" s="139">
        <f t="shared" ref="AE21:AM21" si="24">AE20-AE19</f>
        <v>3.9643835616443539</v>
      </c>
      <c r="AF21" s="139">
        <f t="shared" si="24"/>
        <v>287.34246575342462</v>
      </c>
      <c r="AG21" s="139">
        <f t="shared" si="24"/>
        <v>-5652.534246575342</v>
      </c>
      <c r="AH21" s="139">
        <f t="shared" si="24"/>
        <v>-37.360000000000014</v>
      </c>
      <c r="AI21" s="139">
        <f t="shared" si="24"/>
        <v>1534.222402739726</v>
      </c>
      <c r="AJ21" s="139">
        <f t="shared" si="24"/>
        <v>1902.9292482191777</v>
      </c>
      <c r="AK21" s="139">
        <f t="shared" si="24"/>
        <v>124.13864082191787</v>
      </c>
      <c r="AL21" s="139">
        <f t="shared" si="24"/>
        <v>246.09909424657531</v>
      </c>
      <c r="AM21" s="139">
        <f t="shared" si="24"/>
        <v>19053.229386027378</v>
      </c>
      <c r="AS21" s="116"/>
    </row>
    <row r="24" spans="1:45">
      <c r="AK24" s="141"/>
      <c r="AM24" s="8"/>
    </row>
  </sheetData>
  <mergeCells count="4">
    <mergeCell ref="J1:L1"/>
    <mergeCell ref="N1:X1"/>
    <mergeCell ref="Z1:AB1"/>
    <mergeCell ref="AD1:AN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AS26"/>
  <sheetViews>
    <sheetView tabSelected="1" topLeftCell="S4" zoomScale="73" zoomScaleNormal="73" workbookViewId="0">
      <selection activeCell="S24" sqref="A24:XFD25"/>
    </sheetView>
  </sheetViews>
  <sheetFormatPr defaultRowHeight="15"/>
  <cols>
    <col min="1" max="1" width="6" style="1" bestFit="1" customWidth="1"/>
    <col min="2" max="2" width="6.85546875" style="1" bestFit="1" customWidth="1"/>
    <col min="3" max="3" width="8.42578125" style="3" hidden="1" customWidth="1"/>
    <col min="4" max="4" width="30.42578125" style="2" customWidth="1"/>
    <col min="5" max="5" width="1.7109375" style="10" customWidth="1"/>
    <col min="6" max="6" width="13" style="2" bestFit="1" customWidth="1"/>
    <col min="7" max="7" width="12.28515625" style="2" bestFit="1" customWidth="1"/>
    <col min="8" max="8" width="13" style="2" bestFit="1" customWidth="1"/>
    <col min="9" max="9" width="1.7109375" style="10" customWidth="1"/>
    <col min="10" max="10" width="11.85546875" style="2" bestFit="1" customWidth="1"/>
    <col min="11" max="11" width="10.7109375" style="2" bestFit="1" customWidth="1"/>
    <col min="12" max="12" width="11.85546875" style="4" bestFit="1" customWidth="1"/>
    <col min="13" max="13" width="10.7109375" style="2" bestFit="1" customWidth="1"/>
    <col min="14" max="14" width="7.7109375" style="2" bestFit="1" customWidth="1"/>
    <col min="15" max="16" width="10.7109375" style="2" bestFit="1" customWidth="1"/>
    <col min="17" max="17" width="9" style="2" bestFit="1" customWidth="1"/>
    <col min="18" max="18" width="9.5703125" style="2" bestFit="1" customWidth="1"/>
    <col min="19" max="19" width="11.85546875" style="2" bestFit="1" customWidth="1"/>
    <col min="20" max="20" width="14.85546875" style="2" bestFit="1" customWidth="1"/>
    <col min="21" max="21" width="1.7109375" style="10" customWidth="1"/>
    <col min="22" max="22" width="13" style="2" bestFit="1" customWidth="1"/>
    <col min="23" max="23" width="12.28515625" style="2" bestFit="1" customWidth="1"/>
    <col min="24" max="24" width="13" style="2" bestFit="1" customWidth="1"/>
    <col min="25" max="25" width="1.7109375" style="10" customWidth="1"/>
    <col min="26" max="26" width="13" style="2" bestFit="1" customWidth="1"/>
    <col min="27" max="27" width="10.7109375" style="2" bestFit="1" customWidth="1"/>
    <col min="28" max="28" width="13" style="4" bestFit="1" customWidth="1"/>
    <col min="29" max="29" width="11.28515625" style="2" bestFit="1" customWidth="1"/>
    <col min="30" max="30" width="7.7109375" style="2" bestFit="1" customWidth="1"/>
    <col min="31" max="31" width="11.28515625" style="2" bestFit="1" customWidth="1"/>
    <col min="32" max="32" width="11.85546875" style="2" bestFit="1" customWidth="1"/>
    <col min="33" max="33" width="9" style="2" bestFit="1" customWidth="1"/>
    <col min="34" max="34" width="11.85546875" style="2" customWidth="1"/>
    <col min="35" max="35" width="12.42578125" style="2" customWidth="1"/>
    <col min="36" max="36" width="13" style="2" bestFit="1" customWidth="1"/>
    <col min="37" max="37" width="1.7109375" style="2" customWidth="1"/>
    <col min="38" max="38" width="13" style="2" customWidth="1"/>
    <col min="39" max="39" width="11.28515625" style="2" bestFit="1" customWidth="1"/>
    <col min="40" max="40" width="11.85546875" style="2" bestFit="1" customWidth="1"/>
    <col min="41" max="41" width="1.7109375" style="10" customWidth="1"/>
    <col min="42" max="42" width="13.42578125" style="2" customWidth="1"/>
    <col min="43" max="44" width="13.28515625" style="2" customWidth="1"/>
    <col min="45" max="45" width="10.5703125" style="2" bestFit="1" customWidth="1"/>
    <col min="46" max="16384" width="9.140625" style="2"/>
  </cols>
  <sheetData>
    <row r="3" spans="1:45" s="166" customFormat="1" ht="28.5">
      <c r="A3" s="191" t="s">
        <v>68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</row>
    <row r="4" spans="1:45" s="165" customFormat="1" ht="21">
      <c r="A4" s="193" t="s">
        <v>70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</row>
    <row r="5" spans="1:45" s="6" customFormat="1" ht="18.75">
      <c r="A5" s="192" t="s">
        <v>69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</row>
    <row r="6" spans="1:45" s="6" customFormat="1" ht="18.75" customHeight="1">
      <c r="A6" s="195" t="s">
        <v>61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</row>
    <row r="7" spans="1:45" s="6" customFormat="1" ht="18.75">
      <c r="A7" s="194">
        <v>41907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</row>
    <row r="8" spans="1:45" s="6" customFormat="1" ht="18.75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</row>
    <row r="9" spans="1:45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</row>
    <row r="10" spans="1:45" s="170" customFormat="1" ht="15.75">
      <c r="A10" s="172"/>
      <c r="B10" s="172"/>
      <c r="C10" s="171"/>
      <c r="D10" s="171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</row>
    <row r="11" spans="1:45" ht="15.75" thickBot="1">
      <c r="A11" s="173"/>
      <c r="B11" s="173"/>
      <c r="C11" s="174"/>
      <c r="D11" s="10"/>
    </row>
    <row r="12" spans="1:45" s="6" customFormat="1" ht="65.25" customHeight="1" thickTop="1" thickBot="1">
      <c r="A12" s="175"/>
      <c r="B12" s="175"/>
      <c r="C12" s="176"/>
      <c r="D12" s="20"/>
      <c r="E12" s="20"/>
      <c r="F12" s="185" t="s">
        <v>67</v>
      </c>
      <c r="G12" s="186"/>
      <c r="H12" s="187"/>
      <c r="I12" s="26"/>
      <c r="J12" s="188" t="s">
        <v>66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90"/>
      <c r="U12" s="9"/>
      <c r="V12" s="185" t="s">
        <v>65</v>
      </c>
      <c r="W12" s="186"/>
      <c r="X12" s="187"/>
      <c r="Y12" s="24"/>
      <c r="Z12" s="188" t="s">
        <v>64</v>
      </c>
      <c r="AA12" s="189"/>
      <c r="AB12" s="189"/>
      <c r="AC12" s="189"/>
      <c r="AD12" s="189"/>
      <c r="AE12" s="189"/>
      <c r="AF12" s="189"/>
      <c r="AG12" s="189"/>
      <c r="AH12" s="189"/>
      <c r="AI12" s="189"/>
      <c r="AJ12" s="190"/>
      <c r="AO12" s="20"/>
    </row>
    <row r="13" spans="1:45" ht="91.5" thickTop="1" thickBot="1">
      <c r="A13" s="177" t="s">
        <v>71</v>
      </c>
      <c r="B13" s="101" t="s">
        <v>4</v>
      </c>
      <c r="C13" s="102" t="s">
        <v>5</v>
      </c>
      <c r="D13" s="103" t="s">
        <v>7</v>
      </c>
      <c r="E13" s="69"/>
      <c r="F13" s="105" t="s">
        <v>26</v>
      </c>
      <c r="G13" s="106" t="s">
        <v>29</v>
      </c>
      <c r="H13" s="107" t="s">
        <v>28</v>
      </c>
      <c r="I13" s="32"/>
      <c r="J13" s="108" t="s">
        <v>31</v>
      </c>
      <c r="K13" s="109" t="s">
        <v>32</v>
      </c>
      <c r="L13" s="109" t="s">
        <v>34</v>
      </c>
      <c r="M13" s="109" t="s">
        <v>36</v>
      </c>
      <c r="N13" s="109" t="s">
        <v>35</v>
      </c>
      <c r="O13" s="109" t="s">
        <v>37</v>
      </c>
      <c r="P13" s="109" t="s">
        <v>38</v>
      </c>
      <c r="Q13" s="109" t="s">
        <v>40</v>
      </c>
      <c r="R13" s="109" t="s">
        <v>39</v>
      </c>
      <c r="S13" s="109" t="s">
        <v>41</v>
      </c>
      <c r="T13" s="110" t="s">
        <v>42</v>
      </c>
      <c r="U13" s="32"/>
      <c r="V13" s="49" t="s">
        <v>26</v>
      </c>
      <c r="W13" s="30" t="s">
        <v>29</v>
      </c>
      <c r="X13" s="50" t="s">
        <v>28</v>
      </c>
      <c r="Y13" s="31"/>
      <c r="Z13" s="108" t="s">
        <v>31</v>
      </c>
      <c r="AA13" s="109" t="s">
        <v>32</v>
      </c>
      <c r="AB13" s="109" t="s">
        <v>34</v>
      </c>
      <c r="AC13" s="109" t="s">
        <v>36</v>
      </c>
      <c r="AD13" s="109" t="s">
        <v>35</v>
      </c>
      <c r="AE13" s="109" t="s">
        <v>37</v>
      </c>
      <c r="AF13" s="109" t="s">
        <v>38</v>
      </c>
      <c r="AG13" s="109" t="s">
        <v>40</v>
      </c>
      <c r="AH13" s="109" t="s">
        <v>47</v>
      </c>
      <c r="AI13" s="109" t="s">
        <v>41</v>
      </c>
      <c r="AJ13" s="183" t="s">
        <v>75</v>
      </c>
      <c r="AL13" s="180" t="s">
        <v>73</v>
      </c>
      <c r="AM13" s="181" t="s">
        <v>74</v>
      </c>
      <c r="AN13" s="182" t="s">
        <v>72</v>
      </c>
      <c r="AO13" s="32"/>
      <c r="AP13" s="184" t="s">
        <v>76</v>
      </c>
    </row>
    <row r="14" spans="1:45" s="17" customFormat="1" ht="12" thickTop="1">
      <c r="A14" s="71"/>
      <c r="B14" s="71"/>
      <c r="C14" s="72"/>
      <c r="D14" s="73"/>
      <c r="E14" s="25"/>
      <c r="F14" s="51"/>
      <c r="G14" s="11"/>
      <c r="H14" s="52"/>
      <c r="I14" s="15"/>
      <c r="J14" s="22"/>
      <c r="K14" s="12"/>
      <c r="L14" s="12"/>
      <c r="M14" s="13">
        <v>5628</v>
      </c>
      <c r="N14" s="13">
        <v>37.56</v>
      </c>
      <c r="O14" s="14">
        <v>7.6499999999999999E-2</v>
      </c>
      <c r="P14" s="14">
        <v>0.1089</v>
      </c>
      <c r="Q14" s="14">
        <v>5.7000000000000002E-3</v>
      </c>
      <c r="R14" s="14">
        <v>8.9999999999999998E-4</v>
      </c>
      <c r="S14" s="12"/>
      <c r="T14" s="23"/>
      <c r="U14" s="15"/>
      <c r="V14" s="51"/>
      <c r="W14" s="11"/>
      <c r="X14" s="52"/>
      <c r="Y14" s="15"/>
      <c r="Z14" s="22"/>
      <c r="AA14" s="12"/>
      <c r="AB14" s="12"/>
      <c r="AC14" s="18">
        <v>5928</v>
      </c>
      <c r="AD14" s="18">
        <v>37.56</v>
      </c>
      <c r="AE14" s="19">
        <v>7.6499999999999999E-2</v>
      </c>
      <c r="AF14" s="19">
        <v>0.10630000000000001</v>
      </c>
      <c r="AG14" s="19">
        <v>6.0000000000000001E-3</v>
      </c>
      <c r="AH14" s="14">
        <v>1.1000000000000001E-3</v>
      </c>
      <c r="AI14" s="16"/>
      <c r="AJ14" s="23"/>
      <c r="AL14" s="27"/>
      <c r="AM14" s="28"/>
      <c r="AN14" s="29"/>
      <c r="AO14" s="21"/>
      <c r="AP14" s="33"/>
    </row>
    <row r="15" spans="1:45" s="17" customFormat="1" ht="11.25">
      <c r="A15" s="71"/>
      <c r="B15" s="71"/>
      <c r="C15" s="72"/>
      <c r="D15" s="73"/>
      <c r="E15" s="25"/>
      <c r="F15" s="51"/>
      <c r="G15" s="11"/>
      <c r="H15" s="52"/>
      <c r="I15" s="15"/>
      <c r="J15" s="22"/>
      <c r="K15" s="12"/>
      <c r="L15" s="12"/>
      <c r="M15" s="13"/>
      <c r="N15" s="13"/>
      <c r="O15" s="14"/>
      <c r="P15" s="14"/>
      <c r="Q15" s="14"/>
      <c r="R15" s="14"/>
      <c r="S15" s="12"/>
      <c r="T15" s="23"/>
      <c r="U15" s="15"/>
      <c r="V15" s="51"/>
      <c r="W15" s="11"/>
      <c r="X15" s="52"/>
      <c r="Y15" s="15"/>
      <c r="Z15" s="22"/>
      <c r="AA15" s="12"/>
      <c r="AB15" s="12"/>
      <c r="AC15" s="18"/>
      <c r="AD15" s="18"/>
      <c r="AE15" s="19"/>
      <c r="AF15" s="19"/>
      <c r="AG15" s="19"/>
      <c r="AH15" s="19"/>
      <c r="AI15" s="16"/>
      <c r="AJ15" s="23"/>
      <c r="AL15" s="27"/>
      <c r="AM15" s="28"/>
      <c r="AN15" s="29"/>
      <c r="AO15" s="21"/>
      <c r="AP15" s="33"/>
    </row>
    <row r="16" spans="1:45" s="57" customFormat="1">
      <c r="A16" s="178">
        <v>1</v>
      </c>
      <c r="B16" s="76" t="s">
        <v>10</v>
      </c>
      <c r="C16" s="79">
        <v>172138</v>
      </c>
      <c r="D16" s="78" t="s">
        <v>62</v>
      </c>
      <c r="E16" s="55"/>
      <c r="F16" s="53">
        <v>77920</v>
      </c>
      <c r="G16" s="34">
        <v>1920</v>
      </c>
      <c r="H16" s="54">
        <f t="shared" ref="H16:H17" si="0">SUM(F16:G16)</f>
        <v>79840</v>
      </c>
      <c r="I16" s="36"/>
      <c r="J16" s="37">
        <f>F16*J$26</f>
        <v>26044.493150684932</v>
      </c>
      <c r="K16" s="38">
        <f>G16*J$26</f>
        <v>641.75342465753431</v>
      </c>
      <c r="L16" s="115">
        <f t="shared" ref="L16:L17" si="1">SUM(J16:K16)</f>
        <v>26686.246575342466</v>
      </c>
      <c r="M16" s="38">
        <f>M$14*J$26</f>
        <v>1881.1397260273973</v>
      </c>
      <c r="N16" s="38">
        <f>N$14*J$26</f>
        <v>12.554301369863015</v>
      </c>
      <c r="O16" s="38">
        <f t="shared" ref="O16:O17" si="2">L16*O$14</f>
        <v>2041.4978630136986</v>
      </c>
      <c r="P16" s="38">
        <f t="shared" ref="P16:P17" si="3">L16*P$14</f>
        <v>2906.1322520547947</v>
      </c>
      <c r="Q16" s="38">
        <f t="shared" ref="Q16:Q17" si="4">L16*Q$14</f>
        <v>152.11160547945207</v>
      </c>
      <c r="R16" s="38">
        <f>L16*R$14</f>
        <v>24.017621917808217</v>
      </c>
      <c r="S16" s="38">
        <f t="shared" ref="S16:S17" si="5">SUM(M16:R16)</f>
        <v>7017.4533698630139</v>
      </c>
      <c r="T16" s="39">
        <f t="shared" ref="T16:T17" si="6">SUM(S16,L16)</f>
        <v>33703.699945205481</v>
      </c>
      <c r="U16" s="36"/>
      <c r="V16" s="53">
        <v>77920</v>
      </c>
      <c r="W16" s="35">
        <f>G16+240</f>
        <v>2160</v>
      </c>
      <c r="X16" s="54">
        <f t="shared" ref="X16:X17" si="7">SUM(V16:W16)</f>
        <v>80080</v>
      </c>
      <c r="Y16" s="36"/>
      <c r="Z16" s="37">
        <f>V16*K$26</f>
        <v>51875.506849315068</v>
      </c>
      <c r="AA16" s="38">
        <f>W16*K$26</f>
        <v>1438.027397260274</v>
      </c>
      <c r="AB16" s="115">
        <f t="shared" ref="AB16:AB17" si="8">SUM(Z16:AA16)</f>
        <v>53313.534246575342</v>
      </c>
      <c r="AC16" s="38">
        <f>AC$14*K$26</f>
        <v>3946.5863013698631</v>
      </c>
      <c r="AD16" s="38">
        <f>AD$14*K$26</f>
        <v>25.00569863013699</v>
      </c>
      <c r="AE16" s="38">
        <f t="shared" ref="AE16:AE17" si="9">AB16*AE$14</f>
        <v>4078.4853698630136</v>
      </c>
      <c r="AF16" s="38">
        <f t="shared" ref="AF16:AF17" si="10">AB16*AF$14</f>
        <v>5667.2286904109587</v>
      </c>
      <c r="AG16" s="38">
        <f t="shared" ref="AG16:AG17" si="11">AB16*AG$14</f>
        <v>319.88120547945203</v>
      </c>
      <c r="AH16" s="38">
        <f>AB16*AH$14</f>
        <v>58.64488767123288</v>
      </c>
      <c r="AI16" s="38">
        <f t="shared" ref="AI16:AI17" si="12">SUM(AC16:AH16)</f>
        <v>14095.832153424657</v>
      </c>
      <c r="AJ16" s="39">
        <f t="shared" ref="AJ16:AJ17" si="13">AI16+AB16</f>
        <v>67409.366399999999</v>
      </c>
      <c r="AK16" s="40"/>
      <c r="AL16" s="41">
        <f t="shared" ref="AL16:AL17" si="14">Z16+J16</f>
        <v>77920</v>
      </c>
      <c r="AM16" s="42">
        <f t="shared" ref="AM16:AM17" si="15">AA16+K16</f>
        <v>2079.7808219178082</v>
      </c>
      <c r="AN16" s="43">
        <f t="shared" ref="AN16:AN17" si="16">AI16+S16</f>
        <v>21113.285523287672</v>
      </c>
      <c r="AO16" s="44"/>
      <c r="AP16" s="45">
        <f t="shared" ref="AP16:AP17" si="17">SUM(AL16:AO16)</f>
        <v>101113.06634520549</v>
      </c>
      <c r="AQ16" s="56"/>
      <c r="AR16" s="56"/>
      <c r="AS16" s="56"/>
    </row>
    <row r="17" spans="1:45" s="57" customFormat="1">
      <c r="A17" s="178">
        <v>4</v>
      </c>
      <c r="B17" s="76" t="s">
        <v>10</v>
      </c>
      <c r="C17" s="77">
        <v>29483</v>
      </c>
      <c r="D17" s="159" t="s">
        <v>63</v>
      </c>
      <c r="E17" s="55"/>
      <c r="F17" s="53">
        <v>76420</v>
      </c>
      <c r="G17" s="34">
        <v>4560</v>
      </c>
      <c r="H17" s="54">
        <f t="shared" si="0"/>
        <v>80980</v>
      </c>
      <c r="I17" s="36"/>
      <c r="J17" s="37">
        <f>F17*J$26</f>
        <v>25543.123287671235</v>
      </c>
      <c r="K17" s="38">
        <f>G17*J$26</f>
        <v>1524.1643835616439</v>
      </c>
      <c r="L17" s="115">
        <f t="shared" si="1"/>
        <v>27067.28767123288</v>
      </c>
      <c r="M17" s="38">
        <f>M$14*J$26</f>
        <v>1881.1397260273973</v>
      </c>
      <c r="N17" s="38">
        <f>N$14*J$26</f>
        <v>12.554301369863015</v>
      </c>
      <c r="O17" s="38">
        <f t="shared" si="2"/>
        <v>2070.6475068493151</v>
      </c>
      <c r="P17" s="38">
        <f t="shared" si="3"/>
        <v>2947.6276273972603</v>
      </c>
      <c r="Q17" s="38">
        <f t="shared" si="4"/>
        <v>154.28353972602741</v>
      </c>
      <c r="R17" s="38">
        <f>L17*R$14</f>
        <v>24.360558904109592</v>
      </c>
      <c r="S17" s="38">
        <f t="shared" si="5"/>
        <v>7090.6132602739735</v>
      </c>
      <c r="T17" s="39">
        <f t="shared" si="6"/>
        <v>34157.900931506854</v>
      </c>
      <c r="U17" s="36"/>
      <c r="V17" s="53">
        <v>76420</v>
      </c>
      <c r="W17" s="35">
        <f>G17+240</f>
        <v>4800</v>
      </c>
      <c r="X17" s="54">
        <f t="shared" si="7"/>
        <v>81220</v>
      </c>
      <c r="Y17" s="36"/>
      <c r="Z17" s="37">
        <f>V17*K$26</f>
        <v>50876.876712328769</v>
      </c>
      <c r="AA17" s="38">
        <f>W17*K$26</f>
        <v>3195.6164383561645</v>
      </c>
      <c r="AB17" s="115">
        <f t="shared" si="8"/>
        <v>54072.493150684932</v>
      </c>
      <c r="AC17" s="38">
        <f>AC$14*K$26</f>
        <v>3946.5863013698631</v>
      </c>
      <c r="AD17" s="38">
        <f>AD$14*K$26</f>
        <v>25.00569863013699</v>
      </c>
      <c r="AE17" s="38">
        <f t="shared" si="9"/>
        <v>4136.545726027397</v>
      </c>
      <c r="AF17" s="38">
        <f t="shared" si="10"/>
        <v>5747.9060219178082</v>
      </c>
      <c r="AG17" s="38">
        <f t="shared" si="11"/>
        <v>324.43495890410958</v>
      </c>
      <c r="AH17" s="38">
        <f>AB17*AH$14</f>
        <v>59.479742465753425</v>
      </c>
      <c r="AI17" s="38">
        <f t="shared" si="12"/>
        <v>14239.958449315069</v>
      </c>
      <c r="AJ17" s="39">
        <f t="shared" si="13"/>
        <v>68312.4516</v>
      </c>
      <c r="AK17" s="40"/>
      <c r="AL17" s="41">
        <f t="shared" si="14"/>
        <v>76420</v>
      </c>
      <c r="AM17" s="42">
        <f t="shared" si="15"/>
        <v>4719.7808219178087</v>
      </c>
      <c r="AN17" s="43">
        <f t="shared" si="16"/>
        <v>21330.571709589043</v>
      </c>
      <c r="AO17" s="44"/>
      <c r="AP17" s="45">
        <f t="shared" si="17"/>
        <v>102470.35253150685</v>
      </c>
      <c r="AQ17" s="56"/>
      <c r="AR17" s="56"/>
      <c r="AS17" s="56"/>
    </row>
    <row r="18" spans="1:45" s="57" customFormat="1" ht="9.75" customHeight="1">
      <c r="A18" s="178"/>
      <c r="B18" s="76"/>
      <c r="C18" s="77"/>
      <c r="D18" s="78"/>
      <c r="E18" s="55"/>
      <c r="F18" s="53"/>
      <c r="G18" s="34"/>
      <c r="H18" s="54"/>
      <c r="I18" s="36"/>
      <c r="J18" s="37"/>
      <c r="K18" s="38"/>
      <c r="L18" s="115"/>
      <c r="M18" s="38"/>
      <c r="N18" s="38"/>
      <c r="O18" s="38"/>
      <c r="P18" s="38"/>
      <c r="Q18" s="38"/>
      <c r="R18" s="38"/>
      <c r="S18" s="38"/>
      <c r="T18" s="39"/>
      <c r="U18" s="36"/>
      <c r="V18" s="68"/>
      <c r="W18" s="35"/>
      <c r="X18" s="54"/>
      <c r="Y18" s="36"/>
      <c r="Z18" s="37"/>
      <c r="AA18" s="38"/>
      <c r="AB18" s="115"/>
      <c r="AC18" s="38"/>
      <c r="AD18" s="38"/>
      <c r="AE18" s="38"/>
      <c r="AF18" s="38"/>
      <c r="AG18" s="38"/>
      <c r="AH18" s="38"/>
      <c r="AI18" s="38"/>
      <c r="AJ18" s="39"/>
      <c r="AK18" s="40"/>
      <c r="AL18" s="41"/>
      <c r="AM18" s="42"/>
      <c r="AN18" s="43"/>
      <c r="AO18" s="44"/>
      <c r="AP18" s="45"/>
      <c r="AQ18" s="56"/>
    </row>
    <row r="19" spans="1:45" s="57" customFormat="1" ht="15.75" thickBot="1">
      <c r="A19" s="179"/>
      <c r="B19" s="83"/>
      <c r="C19" s="84"/>
      <c r="D19" s="85" t="s">
        <v>27</v>
      </c>
      <c r="E19" s="86"/>
      <c r="F19" s="87">
        <f>SUM(F16:F17)</f>
        <v>154340</v>
      </c>
      <c r="G19" s="88">
        <f>SUM(G16:G17)</f>
        <v>6480</v>
      </c>
      <c r="H19" s="89">
        <f>SUM(H16:H17)</f>
        <v>160820</v>
      </c>
      <c r="I19" s="90"/>
      <c r="J19" s="91">
        <f t="shared" ref="J19:T19" si="18">SUM(J16:J18)</f>
        <v>51587.61643835617</v>
      </c>
      <c r="K19" s="92">
        <f t="shared" si="18"/>
        <v>2165.9178082191784</v>
      </c>
      <c r="L19" s="92">
        <f t="shared" si="18"/>
        <v>53753.534246575349</v>
      </c>
      <c r="M19" s="92">
        <f t="shared" si="18"/>
        <v>3762.2794520547945</v>
      </c>
      <c r="N19" s="92">
        <f t="shared" si="18"/>
        <v>25.108602739726031</v>
      </c>
      <c r="O19" s="92">
        <f t="shared" si="18"/>
        <v>4112.1453698630139</v>
      </c>
      <c r="P19" s="92">
        <f t="shared" si="18"/>
        <v>5853.7598794520545</v>
      </c>
      <c r="Q19" s="92">
        <f t="shared" si="18"/>
        <v>306.39514520547948</v>
      </c>
      <c r="R19" s="92">
        <f t="shared" si="18"/>
        <v>48.378180821917809</v>
      </c>
      <c r="S19" s="92">
        <f t="shared" si="18"/>
        <v>14108.066630136987</v>
      </c>
      <c r="T19" s="93">
        <f t="shared" si="18"/>
        <v>67861.600876712328</v>
      </c>
      <c r="U19" s="90"/>
      <c r="V19" s="87">
        <f>SUM(V16:V18)</f>
        <v>154340</v>
      </c>
      <c r="W19" s="88">
        <f>SUM(W16:W18)</f>
        <v>6960</v>
      </c>
      <c r="X19" s="89">
        <f>SUM(X16:X17)</f>
        <v>161300</v>
      </c>
      <c r="Y19" s="90"/>
      <c r="Z19" s="91">
        <f t="shared" ref="Z19:AJ19" si="19">SUM(Z16:Z18)</f>
        <v>102752.38356164383</v>
      </c>
      <c r="AA19" s="92">
        <f t="shared" si="19"/>
        <v>4633.6438356164381</v>
      </c>
      <c r="AB19" s="92">
        <f t="shared" si="19"/>
        <v>107386.02739726027</v>
      </c>
      <c r="AC19" s="92">
        <f t="shared" si="19"/>
        <v>7893.1726027397262</v>
      </c>
      <c r="AD19" s="92">
        <f t="shared" si="19"/>
        <v>50.011397260273981</v>
      </c>
      <c r="AE19" s="92">
        <f t="shared" si="19"/>
        <v>8215.0310958904101</v>
      </c>
      <c r="AF19" s="92">
        <f t="shared" si="19"/>
        <v>11415.134712328767</v>
      </c>
      <c r="AG19" s="92">
        <f t="shared" si="19"/>
        <v>644.31616438356161</v>
      </c>
      <c r="AH19" s="92">
        <f t="shared" si="19"/>
        <v>118.1246301369863</v>
      </c>
      <c r="AI19" s="92">
        <f t="shared" si="19"/>
        <v>28335.790602739726</v>
      </c>
      <c r="AJ19" s="93">
        <f t="shared" si="19"/>
        <v>135721.818</v>
      </c>
      <c r="AK19" s="94"/>
      <c r="AL19" s="95">
        <f>SUM(AL16:AL18)</f>
        <v>154340</v>
      </c>
      <c r="AM19" s="96">
        <f>SUM(AM16:AM18)</f>
        <v>6799.5616438356174</v>
      </c>
      <c r="AN19" s="97">
        <f>SUM(AN16:AN18)</f>
        <v>42443.857232876719</v>
      </c>
      <c r="AO19" s="98"/>
      <c r="AP19" s="99">
        <f>SUM(AP16:AP18)</f>
        <v>203583.41887671233</v>
      </c>
    </row>
    <row r="20" spans="1:45" s="57" customFormat="1" ht="15.75" thickTop="1">
      <c r="A20" s="59"/>
      <c r="B20" s="59"/>
      <c r="C20" s="60"/>
      <c r="E20" s="61"/>
      <c r="I20" s="61"/>
      <c r="L20" s="4"/>
      <c r="U20" s="61"/>
      <c r="Y20" s="61"/>
      <c r="AB20" s="4"/>
      <c r="AO20" s="61"/>
    </row>
    <row r="21" spans="1:45" s="57" customFormat="1">
      <c r="A21" s="59"/>
      <c r="B21" s="59"/>
      <c r="C21" s="60"/>
      <c r="E21" s="61"/>
      <c r="I21" s="61"/>
      <c r="J21" s="160">
        <v>41883</v>
      </c>
      <c r="K21" s="160">
        <v>42005</v>
      </c>
      <c r="L21" s="161"/>
      <c r="U21" s="61"/>
      <c r="Y21" s="61"/>
      <c r="AB21" s="4"/>
      <c r="AO21" s="61"/>
    </row>
    <row r="22" spans="1:45" s="57" customFormat="1">
      <c r="A22" s="59"/>
      <c r="B22" s="59"/>
      <c r="C22" s="60"/>
      <c r="E22" s="61"/>
      <c r="I22" s="61"/>
      <c r="J22" s="160">
        <v>42005</v>
      </c>
      <c r="K22" s="160">
        <v>42248</v>
      </c>
      <c r="L22" s="161"/>
      <c r="M22" s="61"/>
      <c r="N22" s="61"/>
      <c r="O22" s="61"/>
      <c r="P22" s="61"/>
      <c r="Q22" s="61"/>
      <c r="R22" s="61"/>
      <c r="S22" s="61"/>
      <c r="T22" s="61"/>
      <c r="U22" s="61"/>
      <c r="X22" s="140"/>
      <c r="Z22" s="155" t="s">
        <v>51</v>
      </c>
      <c r="AA22" s="157" t="s">
        <v>52</v>
      </c>
      <c r="AB22" s="158"/>
      <c r="AC22" s="154" t="s">
        <v>53</v>
      </c>
      <c r="AD22" s="154" t="s">
        <v>54</v>
      </c>
      <c r="AE22" s="154" t="s">
        <v>37</v>
      </c>
      <c r="AF22" s="154" t="s">
        <v>55</v>
      </c>
      <c r="AG22" s="154" t="s">
        <v>56</v>
      </c>
      <c r="AH22" s="154" t="s">
        <v>57</v>
      </c>
      <c r="AI22" s="154" t="s">
        <v>27</v>
      </c>
      <c r="AO22" s="61"/>
    </row>
    <row r="23" spans="1:45" s="57" customFormat="1">
      <c r="A23" s="59"/>
      <c r="B23" s="59"/>
      <c r="C23" s="60"/>
      <c r="E23" s="61"/>
      <c r="I23" s="61"/>
      <c r="J23" s="162"/>
      <c r="K23" s="162"/>
      <c r="L23" s="161"/>
      <c r="M23" s="61"/>
      <c r="N23" s="61"/>
      <c r="O23" s="61"/>
      <c r="P23" s="61"/>
      <c r="Q23" s="61"/>
      <c r="R23" s="61"/>
      <c r="S23" s="61"/>
      <c r="T23" s="143"/>
      <c r="U23" s="143"/>
      <c r="W23" s="136"/>
      <c r="Y23" s="147" t="s">
        <v>59</v>
      </c>
      <c r="Z23" s="56">
        <f>Z19+J19</f>
        <v>154340</v>
      </c>
      <c r="AA23" s="56">
        <f>AA19+K19</f>
        <v>6799.5616438356165</v>
      </c>
      <c r="AB23" s="56"/>
      <c r="AC23" s="56">
        <f t="shared" ref="AC23:AH23" si="20">AC19+M19</f>
        <v>11655.452054794521</v>
      </c>
      <c r="AD23" s="56">
        <f t="shared" si="20"/>
        <v>75.12</v>
      </c>
      <c r="AE23" s="56">
        <f t="shared" si="20"/>
        <v>12327.176465753424</v>
      </c>
      <c r="AF23" s="56">
        <f t="shared" si="20"/>
        <v>17268.894591780823</v>
      </c>
      <c r="AG23" s="56">
        <f t="shared" si="20"/>
        <v>950.71130958904109</v>
      </c>
      <c r="AH23" s="40">
        <f t="shared" si="20"/>
        <v>166.50281095890409</v>
      </c>
      <c r="AI23" s="56">
        <f>SUM(Z23:AH23)</f>
        <v>203583.41887671236</v>
      </c>
      <c r="AO23" s="61"/>
    </row>
    <row r="24" spans="1:45" s="57" customFormat="1" hidden="1">
      <c r="A24" s="59"/>
      <c r="B24" s="59"/>
      <c r="C24" s="60"/>
      <c r="E24" s="61"/>
      <c r="I24" s="61"/>
      <c r="J24" s="162">
        <f>J22-J21</f>
        <v>122</v>
      </c>
      <c r="K24" s="162">
        <f>K22-K21</f>
        <v>243</v>
      </c>
      <c r="L24" s="161"/>
      <c r="M24" s="61"/>
      <c r="N24" s="61"/>
      <c r="O24" s="61"/>
      <c r="P24" s="61"/>
      <c r="Q24" s="61"/>
      <c r="R24" s="61"/>
      <c r="T24" s="144"/>
      <c r="U24" s="144"/>
      <c r="V24" s="153"/>
      <c r="W24" s="145"/>
      <c r="Y24" s="147" t="s">
        <v>58</v>
      </c>
      <c r="Z24" s="142">
        <v>154340</v>
      </c>
      <c r="AA24" s="142">
        <v>6960</v>
      </c>
      <c r="AB24" s="142"/>
      <c r="AC24" s="142">
        <v>11520</v>
      </c>
      <c r="AD24" s="142">
        <v>54</v>
      </c>
      <c r="AE24" s="142">
        <v>12339.45</v>
      </c>
      <c r="AF24" s="142">
        <v>17565.57</v>
      </c>
      <c r="AG24" s="142">
        <v>806.5</v>
      </c>
      <c r="AH24" s="142">
        <v>274.20999999999998</v>
      </c>
      <c r="AI24" s="142">
        <f>SUM(Z24:AH24)</f>
        <v>203859.73</v>
      </c>
      <c r="AO24" s="61"/>
    </row>
    <row r="25" spans="1:45" s="57" customFormat="1" hidden="1">
      <c r="A25" s="59"/>
      <c r="B25" s="59"/>
      <c r="C25" s="60"/>
      <c r="E25" s="61"/>
      <c r="I25" s="61"/>
      <c r="J25" s="162">
        <v>365</v>
      </c>
      <c r="K25" s="162">
        <v>365</v>
      </c>
      <c r="L25" s="161"/>
      <c r="S25" s="4"/>
      <c r="U25" s="136"/>
      <c r="V25" s="146"/>
      <c r="W25" s="148"/>
      <c r="X25" s="149"/>
      <c r="Y25" s="150" t="s">
        <v>50</v>
      </c>
      <c r="Z25" s="139">
        <f>Z24-Z23</f>
        <v>0</v>
      </c>
      <c r="AA25" s="139">
        <f t="shared" ref="AA25:AI25" si="21">AA24-AA23</f>
        <v>160.43835616438355</v>
      </c>
      <c r="AB25" s="139"/>
      <c r="AC25" s="139">
        <f t="shared" si="21"/>
        <v>-135.45205479452125</v>
      </c>
      <c r="AD25" s="139">
        <f t="shared" si="21"/>
        <v>-21.120000000000005</v>
      </c>
      <c r="AE25" s="139">
        <f t="shared" si="21"/>
        <v>12.273534246576673</v>
      </c>
      <c r="AF25" s="139">
        <f t="shared" si="21"/>
        <v>296.67540821917646</v>
      </c>
      <c r="AG25" s="139">
        <f t="shared" si="21"/>
        <v>-144.21130958904109</v>
      </c>
      <c r="AH25" s="139">
        <f t="shared" si="21"/>
        <v>107.70718904109589</v>
      </c>
      <c r="AI25" s="139">
        <f t="shared" si="21"/>
        <v>276.31112328765448</v>
      </c>
      <c r="AO25" s="61"/>
    </row>
    <row r="26" spans="1:45" s="57" customFormat="1">
      <c r="A26" s="59"/>
      <c r="B26" s="59"/>
      <c r="C26" s="60"/>
      <c r="E26" s="61"/>
      <c r="I26" s="61"/>
      <c r="J26" s="163">
        <f>J24/J25</f>
        <v>0.33424657534246577</v>
      </c>
      <c r="K26" s="163">
        <f>K24/K25</f>
        <v>0.66575342465753429</v>
      </c>
      <c r="L26" s="164">
        <f>SUM(J26:K26)</f>
        <v>1</v>
      </c>
      <c r="M26" s="66"/>
      <c r="N26" s="66"/>
      <c r="O26" s="66"/>
      <c r="P26" s="66"/>
      <c r="Q26" s="66"/>
      <c r="R26" s="66"/>
      <c r="S26" s="66"/>
      <c r="T26" s="66"/>
      <c r="U26" s="67"/>
      <c r="Y26" s="61"/>
      <c r="AB26" s="4"/>
      <c r="AO26" s="61"/>
    </row>
  </sheetData>
  <mergeCells count="9">
    <mergeCell ref="F12:H12"/>
    <mergeCell ref="J12:T12"/>
    <mergeCell ref="V12:X12"/>
    <mergeCell ref="Z12:AJ12"/>
    <mergeCell ref="A3:AP3"/>
    <mergeCell ref="A5:AP5"/>
    <mergeCell ref="A4:AP4"/>
    <mergeCell ref="A7:AP7"/>
    <mergeCell ref="A6:AP6"/>
  </mergeCells>
  <printOptions horizontalCentered="1"/>
  <pageMargins left="0" right="0" top="0.5" bottom="0.75" header="0.3" footer="0.3"/>
  <pageSetup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BUDGETED SALARY Lactation Cente</vt:lpstr>
      <vt:lpstr>BPU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Damaris San Miguel</dc:creator>
  <cp:lastModifiedBy>rosalinda.cantu</cp:lastModifiedBy>
  <cp:lastPrinted>2014-09-26T18:57:20Z</cp:lastPrinted>
  <dcterms:created xsi:type="dcterms:W3CDTF">2014-09-18T15:49:35Z</dcterms:created>
  <dcterms:modified xsi:type="dcterms:W3CDTF">2014-09-26T19:00:21Z</dcterms:modified>
</cp:coreProperties>
</file>