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280-005" sheetId="7" r:id="rId1"/>
  </sheets>
  <definedNames>
    <definedName name="_xlnm.Print_Area" localSheetId="0">'280-005'!$A$1:$H$62</definedName>
  </definedNames>
  <calcPr calcId="145621"/>
</workbook>
</file>

<file path=xl/calcChain.xml><?xml version="1.0" encoding="utf-8"?>
<calcChain xmlns="http://schemas.openxmlformats.org/spreadsheetml/2006/main">
  <c r="G17" i="7" l="1"/>
  <c r="S41" i="7" l="1"/>
  <c r="M41" i="7"/>
  <c r="J41" i="7" s="1"/>
  <c r="M42" i="7"/>
  <c r="S42" i="7"/>
  <c r="S36" i="7" l="1"/>
  <c r="P47" i="7" l="1"/>
  <c r="P46" i="7"/>
  <c r="O46" i="7"/>
  <c r="O45" i="7"/>
  <c r="P44" i="7"/>
  <c r="O44" i="7"/>
  <c r="M44" i="7"/>
  <c r="O43" i="7"/>
  <c r="O42" i="7"/>
  <c r="E42" i="7"/>
  <c r="E43" i="7" s="1"/>
  <c r="E44" i="7" s="1"/>
  <c r="E45" i="7" s="1"/>
  <c r="E46" i="7" s="1"/>
  <c r="E47" i="7" s="1"/>
  <c r="B42" i="7"/>
  <c r="B43" i="7" s="1"/>
  <c r="B44" i="7" s="1"/>
  <c r="B45" i="7" s="1"/>
  <c r="B46" i="7" s="1"/>
  <c r="B47" i="7" s="1"/>
  <c r="O39" i="7"/>
  <c r="O38" i="7"/>
  <c r="P37" i="7"/>
  <c r="O37" i="7"/>
  <c r="M37" i="7"/>
  <c r="S44" i="7"/>
  <c r="F34" i="7"/>
  <c r="E34" i="7"/>
  <c r="P41" i="7" l="1"/>
  <c r="Q43" i="7" s="1"/>
  <c r="G34" i="7"/>
  <c r="J38" i="7" s="1"/>
  <c r="K43" i="7"/>
  <c r="G43" i="7" s="1"/>
  <c r="S37" i="7"/>
  <c r="Q42" i="7" l="1"/>
  <c r="P38" i="7"/>
  <c r="Q38" i="7" s="1"/>
  <c r="Q46" i="7" s="1"/>
  <c r="K38" i="7"/>
  <c r="K45" i="7" s="1"/>
  <c r="G45" i="7" s="1"/>
  <c r="K42" i="7"/>
  <c r="G42" i="7" s="1"/>
  <c r="K41" i="7" l="1"/>
  <c r="G41" i="7" s="1"/>
  <c r="K44" i="7"/>
  <c r="G44" i="7" s="1"/>
  <c r="K46" i="7"/>
  <c r="G46" i="7" s="1"/>
  <c r="K47" i="7"/>
  <c r="G47" i="7" s="1"/>
  <c r="Q41" i="7"/>
  <c r="Q45" i="7"/>
  <c r="Q47" i="7"/>
  <c r="Q44" i="7"/>
  <c r="M47" i="7" l="1"/>
  <c r="G49" i="7"/>
  <c r="S47" i="7"/>
</calcChain>
</file>

<file path=xl/sharedStrings.xml><?xml version="1.0" encoding="utf-8"?>
<sst xmlns="http://schemas.openxmlformats.org/spreadsheetml/2006/main" count="67" uniqueCount="61">
  <si>
    <t>FISCAL NOTE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</si>
  <si>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</si>
  <si>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</si>
  <si>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</si>
  <si>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</si>
  <si>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</si>
  <si>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 </t>
  </si>
  <si>
    <t xml:space="preserve">Summary of request/proposal:  </t>
  </si>
  <si>
    <t>INCREASE/DECREASE</t>
  </si>
  <si>
    <t>ACCOUNT (OBJECT)</t>
  </si>
  <si>
    <t>ACCOUNT NUMBER</t>
  </si>
  <si>
    <t>NAME</t>
  </si>
  <si>
    <t>Possible Funding Sources:</t>
  </si>
  <si>
    <t>Hidalgo Co. Budget Office</t>
  </si>
  <si>
    <t>Fund</t>
  </si>
  <si>
    <t>Position</t>
  </si>
  <si>
    <t>Slot#</t>
  </si>
  <si>
    <t>Obj</t>
  </si>
  <si>
    <t>SALARY CALCULATOR (Days)</t>
  </si>
  <si>
    <t xml:space="preserve">Budgetary Impact:    </t>
  </si>
  <si>
    <t># of Employees:</t>
  </si>
  <si>
    <t>Annual Salary:</t>
  </si>
  <si>
    <t>Effective Date: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</si>
  <si>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</si>
  <si>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</si>
  <si>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</si>
  <si>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</si>
  <si>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</si>
  <si>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</si>
  <si>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</si>
  <si>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</si>
  <si>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</si>
  <si>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</si>
  <si>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</si>
  <si>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</si>
  <si>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</si>
  <si>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</si>
  <si>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</si>
  <si>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</si>
  <si>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</si>
  <si>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</si>
  <si>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</si>
  <si>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</si>
  <si>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>•Fiscal notes are prepared by the Department of Budget &amp; Management to present the budgetary impact of requests by departments/offices or of new proposals that were not approved during the budget process.</t>
  </si>
  <si>
    <t>Department of Budget &amp; Management</t>
  </si>
  <si>
    <t>Sergio Cruz, Budget Officer</t>
  </si>
  <si>
    <t>Comments:</t>
  </si>
  <si>
    <t>HIDALGO COUNTY</t>
  </si>
  <si>
    <t>Total 
Requested</t>
  </si>
  <si>
    <t>Current 
Budgeted Salary
Allowance</t>
  </si>
  <si>
    <t xml:space="preserve">Proposed
Budgeted Salary/
Allowance </t>
  </si>
  <si>
    <t>Creating 2, then we have a total</t>
  </si>
  <si>
    <t xml:space="preserve">(Example) Deleting 3 Positions </t>
  </si>
  <si>
    <t xml:space="preserve">of 1 EMPLOYEE in order to CALCULATE insurances </t>
  </si>
  <si>
    <t>2018 Budgetary Impact</t>
  </si>
  <si>
    <t>SHRF INVESTIG HB65-</t>
  </si>
  <si>
    <t xml:space="preserve">Sheriff Investigation HB65 (1227)-
Approval of the following personnel actions, effective 09/03/18: </t>
  </si>
  <si>
    <t>Deputy Sheriff</t>
  </si>
  <si>
    <t>Intradepartmental Transfer</t>
  </si>
  <si>
    <t>CLOTHING ALLOWANCE</t>
  </si>
  <si>
    <t>8-1227-421-00-280-005-0-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</si>
</sst>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0%"/>
    <numFmt numFmtId="166" formatCode="m/d/yy;@"/>
    <numFmt numFmtId="167" formatCode="000"/>
    <numFmt numFmtId="168" formatCode="0000"/>
  </numFmts>
  <fonts count="3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name val="Copperplate Gothic Light"/>
      <family val="2"/>
    </font>
    <font>
      <b/>
      <sz val="14"/>
      <name val="Felix Titling"/>
      <family val="5"/>
    </font>
    <font>
      <sz val="20"/>
      <name val="Cambria"/>
      <family val="1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0"/>
      <name val="Tahoma"/>
      <family val="2"/>
    </font>
    <font>
      <b/>
      <sz val="13"/>
      <name val="Tahoma"/>
      <family val="2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2"/>
      <color indexed="18"/>
      <name val="Tahoma"/>
      <family val="2"/>
    </font>
    <font>
      <b/>
      <sz val="16"/>
      <color indexed="17"/>
      <name val="Tahoma"/>
      <family val="2"/>
    </font>
    <font>
      <b/>
      <sz val="10"/>
      <color rgb="FF99FF33"/>
      <name val="Tahoma"/>
      <family val="2"/>
    </font>
    <font>
      <b/>
      <sz val="10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NumberFormat="1" applyFont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7" fontId="14" fillId="0" borderId="1" xfId="0" applyNumberFormat="1" applyFont="1" applyBorder="1" applyAlignment="1">
      <alignment horizontal="center" vertical="top"/>
    </xf>
    <xf numFmtId="168" fontId="14" fillId="0" borderId="1" xfId="0" applyNumberFormat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40" fontId="14" fillId="0" borderId="2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4" fillId="0" borderId="4" xfId="0" applyFont="1" applyBorder="1" applyAlignment="1">
      <alignment vertical="top" wrapText="1"/>
    </xf>
    <xf numFmtId="167" fontId="14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4" fontId="18" fillId="0" borderId="0" xfId="0" applyNumberFormat="1" applyFont="1" applyBorder="1" applyAlignment="1">
      <alignment horizontal="center" vertical="top"/>
    </xf>
    <xf numFmtId="2" fontId="21" fillId="3" borderId="0" xfId="0" applyNumberFormat="1" applyFont="1" applyFill="1" applyBorder="1" applyAlignment="1"/>
    <xf numFmtId="0" fontId="16" fillId="0" borderId="0" xfId="0" applyFont="1" applyBorder="1"/>
    <xf numFmtId="2" fontId="21" fillId="3" borderId="4" xfId="0" applyNumberFormat="1" applyFont="1" applyFill="1" applyBorder="1" applyAlignment="1"/>
    <xf numFmtId="0" fontId="21" fillId="4" borderId="5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0" borderId="1" xfId="0" applyFont="1" applyBorder="1"/>
    <xf numFmtId="2" fontId="21" fillId="3" borderId="5" xfId="0" applyNumberFormat="1" applyFont="1" applyFill="1" applyBorder="1" applyAlignment="1"/>
    <xf numFmtId="0" fontId="21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2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7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right"/>
    </xf>
    <xf numFmtId="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/>
    <xf numFmtId="4" fontId="22" fillId="6" borderId="0" xfId="0" applyNumberFormat="1" applyFont="1" applyFill="1" applyBorder="1"/>
    <xf numFmtId="4" fontId="22" fillId="0" borderId="0" xfId="0" applyNumberFormat="1" applyFont="1" applyBorder="1"/>
    <xf numFmtId="4" fontId="22" fillId="0" borderId="0" xfId="0" applyNumberFormat="1" applyFont="1" applyFill="1" applyBorder="1"/>
    <xf numFmtId="166" fontId="22" fillId="0" borderId="0" xfId="0" applyNumberFormat="1" applyFont="1" applyBorder="1"/>
    <xf numFmtId="0" fontId="22" fillId="0" borderId="0" xfId="0" applyNumberFormat="1" applyFont="1" applyBorder="1"/>
    <xf numFmtId="166" fontId="22" fillId="0" borderId="0" xfId="0" applyNumberFormat="1" applyFont="1" applyFill="1" applyBorder="1"/>
    <xf numFmtId="0" fontId="22" fillId="0" borderId="6" xfId="0" applyFont="1" applyBorder="1"/>
    <xf numFmtId="166" fontId="26" fillId="0" borderId="0" xfId="0" applyNumberFormat="1" applyFont="1" applyFill="1" applyBorder="1"/>
    <xf numFmtId="14" fontId="26" fillId="0" borderId="0" xfId="0" applyNumberFormat="1" applyFont="1" applyBorder="1"/>
    <xf numFmtId="0" fontId="13" fillId="0" borderId="8" xfId="0" applyFont="1" applyBorder="1"/>
    <xf numFmtId="0" fontId="27" fillId="0" borderId="9" xfId="0" applyFont="1" applyBorder="1"/>
    <xf numFmtId="0" fontId="27" fillId="0" borderId="5" xfId="3" applyNumberFormat="1" applyFont="1" applyBorder="1" applyAlignment="1">
      <alignment horizontal="center"/>
    </xf>
    <xf numFmtId="0" fontId="27" fillId="0" borderId="5" xfId="3" applyFont="1" applyBorder="1" applyAlignment="1"/>
    <xf numFmtId="0" fontId="27" fillId="0" borderId="10" xfId="3" applyFont="1" applyBorder="1" applyAlignment="1"/>
    <xf numFmtId="7" fontId="27" fillId="0" borderId="11" xfId="1" applyNumberFormat="1" applyFont="1" applyBorder="1"/>
    <xf numFmtId="0" fontId="22" fillId="0" borderId="6" xfId="0" applyFont="1" applyBorder="1" applyAlignment="1">
      <alignment horizontal="left"/>
    </xf>
    <xf numFmtId="165" fontId="22" fillId="0" borderId="0" xfId="4" applyNumberFormat="1" applyFont="1" applyBorder="1"/>
    <xf numFmtId="39" fontId="22" fillId="0" borderId="0" xfId="2" applyNumberFormat="1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9" fontId="27" fillId="0" borderId="12" xfId="3" applyNumberFormat="1" applyFont="1" applyBorder="1" applyAlignment="1">
      <alignment horizontal="center"/>
    </xf>
    <xf numFmtId="0" fontId="27" fillId="0" borderId="12" xfId="3" applyFont="1" applyBorder="1" applyAlignment="1"/>
    <xf numFmtId="39" fontId="25" fillId="0" borderId="0" xfId="2" applyNumberFormat="1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27" fillId="0" borderId="12" xfId="3" quotePrefix="1" applyNumberFormat="1" applyFont="1" applyBorder="1"/>
    <xf numFmtId="44" fontId="22" fillId="0" borderId="0" xfId="2" applyFont="1" applyBorder="1"/>
    <xf numFmtId="44" fontId="22" fillId="0" borderId="15" xfId="2" applyFont="1" applyBorder="1"/>
    <xf numFmtId="10" fontId="22" fillId="0" borderId="0" xfId="4" applyNumberFormat="1" applyFont="1" applyBorder="1"/>
    <xf numFmtId="49" fontId="27" fillId="0" borderId="12" xfId="3" quotePrefix="1" applyNumberFormat="1" applyFont="1" applyBorder="1" applyAlignment="1">
      <alignment horizontal="left"/>
    </xf>
    <xf numFmtId="0" fontId="22" fillId="0" borderId="3" xfId="0" applyFont="1" applyBorder="1"/>
    <xf numFmtId="10" fontId="25" fillId="6" borderId="16" xfId="4" applyNumberFormat="1" applyFont="1" applyFill="1" applyBorder="1" applyAlignment="1">
      <alignment horizontal="right"/>
    </xf>
    <xf numFmtId="39" fontId="22" fillId="0" borderId="16" xfId="2" applyNumberFormat="1" applyFont="1" applyBorder="1"/>
    <xf numFmtId="0" fontId="22" fillId="0" borderId="16" xfId="0" applyFont="1" applyFill="1" applyBorder="1"/>
    <xf numFmtId="39" fontId="22" fillId="0" borderId="17" xfId="0" applyNumberFormat="1" applyFont="1" applyFill="1" applyBorder="1"/>
    <xf numFmtId="0" fontId="22" fillId="0" borderId="18" xfId="0" applyFont="1" applyFill="1" applyBorder="1"/>
    <xf numFmtId="0" fontId="22" fillId="0" borderId="16" xfId="0" applyFont="1" applyBorder="1"/>
    <xf numFmtId="10" fontId="22" fillId="0" borderId="16" xfId="4" applyNumberFormat="1" applyFont="1" applyBorder="1"/>
    <xf numFmtId="39" fontId="22" fillId="0" borderId="19" xfId="0" applyNumberFormat="1" applyFont="1" applyFill="1" applyBorder="1"/>
    <xf numFmtId="49" fontId="27" fillId="0" borderId="20" xfId="3" applyNumberFormat="1" applyFont="1" applyBorder="1" applyAlignment="1">
      <alignment horizontal="left"/>
    </xf>
    <xf numFmtId="49" fontId="27" fillId="0" borderId="21" xfId="3" applyNumberFormat="1" applyFont="1" applyBorder="1"/>
    <xf numFmtId="49" fontId="27" fillId="0" borderId="22" xfId="3" applyNumberFormat="1" applyFont="1" applyBorder="1"/>
    <xf numFmtId="0" fontId="27" fillId="0" borderId="21" xfId="3" applyFont="1" applyBorder="1" applyAlignment="1"/>
    <xf numFmtId="0" fontId="27" fillId="0" borderId="22" xfId="3" applyFont="1" applyBorder="1" applyAlignment="1">
      <alignment horizontal="center"/>
    </xf>
    <xf numFmtId="7" fontId="27" fillId="0" borderId="23" xfId="1" applyNumberFormat="1" applyFont="1" applyBorder="1"/>
    <xf numFmtId="39" fontId="16" fillId="0" borderId="0" xfId="0" applyNumberFormat="1" applyFont="1"/>
    <xf numFmtId="49" fontId="27" fillId="0" borderId="0" xfId="3" applyNumberFormat="1" applyFont="1" applyBorder="1" applyAlignment="1">
      <alignment horizontal="left"/>
    </xf>
    <xf numFmtId="49" fontId="27" fillId="0" borderId="0" xfId="3" applyNumberFormat="1" applyFont="1" applyBorder="1"/>
    <xf numFmtId="0" fontId="27" fillId="0" borderId="0" xfId="3" applyFont="1" applyBorder="1" applyAlignment="1"/>
    <xf numFmtId="0" fontId="27" fillId="0" borderId="24" xfId="3" applyFont="1" applyBorder="1" applyAlignment="1">
      <alignment horizontal="right"/>
    </xf>
    <xf numFmtId="7" fontId="27" fillId="0" borderId="25" xfId="1" applyNumberFormat="1" applyFont="1" applyBorder="1"/>
    <xf numFmtId="10" fontId="22" fillId="6" borderId="0" xfId="4" applyNumberFormat="1" applyFont="1" applyFill="1" applyBorder="1"/>
    <xf numFmtId="0" fontId="16" fillId="0" borderId="0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 applyBorder="1"/>
    <xf numFmtId="39" fontId="16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33" fillId="0" borderId="0" xfId="0" applyFont="1" applyBorder="1"/>
    <xf numFmtId="14" fontId="33" fillId="0" borderId="0" xfId="0" applyNumberFormat="1" applyFont="1" applyAlignment="1">
      <alignment horizontal="left"/>
    </xf>
    <xf numFmtId="0" fontId="34" fillId="0" borderId="26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40" fontId="14" fillId="0" borderId="1" xfId="0" applyNumberFormat="1" applyFont="1" applyBorder="1" applyAlignment="1">
      <alignment horizontal="center" vertical="top"/>
    </xf>
    <xf numFmtId="40" fontId="22" fillId="0" borderId="0" xfId="0" applyNumberFormat="1" applyFont="1" applyBorder="1"/>
    <xf numFmtId="40" fontId="22" fillId="6" borderId="0" xfId="0" applyNumberFormat="1" applyFont="1" applyFill="1" applyBorder="1"/>
    <xf numFmtId="40" fontId="22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7" fontId="16" fillId="0" borderId="0" xfId="0" applyNumberFormat="1" applyFont="1"/>
    <xf numFmtId="0" fontId="22" fillId="7" borderId="6" xfId="0" applyFont="1" applyFill="1" applyBorder="1" applyAlignment="1">
      <alignment horizontal="right"/>
    </xf>
    <xf numFmtId="0" fontId="36" fillId="7" borderId="0" xfId="0" applyFont="1" applyFill="1" applyBorder="1"/>
    <xf numFmtId="0" fontId="7" fillId="0" borderId="0" xfId="0" applyFont="1" applyAlignment="1"/>
    <xf numFmtId="166" fontId="37" fillId="7" borderId="0" xfId="0" applyNumberFormat="1" applyFont="1" applyFill="1" applyBorder="1"/>
    <xf numFmtId="167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168" fontId="14" fillId="0" borderId="1" xfId="0" applyNumberFormat="1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40" fontId="14" fillId="0" borderId="2" xfId="0" applyNumberFormat="1" applyFont="1" applyFill="1" applyBorder="1" applyAlignment="1">
      <alignment horizontal="center" vertical="top"/>
    </xf>
    <xf numFmtId="0" fontId="13" fillId="0" borderId="8" xfId="0" applyFont="1" applyFill="1" applyBorder="1"/>
    <xf numFmtId="0" fontId="27" fillId="0" borderId="9" xfId="0" applyFont="1" applyFill="1" applyBorder="1"/>
    <xf numFmtId="0" fontId="27" fillId="0" borderId="5" xfId="3" applyNumberFormat="1" applyFont="1" applyFill="1" applyBorder="1" applyAlignment="1">
      <alignment horizontal="center"/>
    </xf>
    <xf numFmtId="49" fontId="27" fillId="0" borderId="10" xfId="3" quotePrefix="1" applyNumberFormat="1" applyFont="1" applyFill="1" applyBorder="1"/>
    <xf numFmtId="0" fontId="27" fillId="0" borderId="5" xfId="3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8" fillId="0" borderId="0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39" fontId="16" fillId="0" borderId="28" xfId="0" applyNumberFormat="1" applyFont="1" applyBorder="1" applyAlignment="1">
      <alignment horizontal="center" wrapText="1"/>
    </xf>
    <xf numFmtId="39" fontId="16" fillId="0" borderId="6" xfId="0" applyNumberFormat="1" applyFont="1" applyBorder="1" applyAlignment="1">
      <alignment horizontal="center" wrapText="1"/>
    </xf>
    <xf numFmtId="39" fontId="16" fillId="0" borderId="3" xfId="0" applyNumberFormat="1" applyFont="1" applyBorder="1" applyAlignment="1">
      <alignment horizontal="center" wrapText="1"/>
    </xf>
    <xf numFmtId="39" fontId="16" fillId="0" borderId="29" xfId="0" applyNumberFormat="1" applyFont="1" applyBorder="1" applyAlignment="1">
      <alignment horizontal="center" wrapText="1"/>
    </xf>
    <xf numFmtId="39" fontId="16" fillId="0" borderId="7" xfId="0" applyNumberFormat="1" applyFont="1" applyBorder="1" applyAlignment="1">
      <alignment horizontal="center" wrapText="1"/>
    </xf>
    <xf numFmtId="39" fontId="16" fillId="0" borderId="18" xfId="0" applyNumberFormat="1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34" fillId="0" borderId="30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34" fillId="0" borderId="32" xfId="3" applyFont="1" applyBorder="1" applyAlignment="1">
      <alignment horizontal="center"/>
    </xf>
    <xf numFmtId="0" fontId="34" fillId="0" borderId="33" xfId="3" applyFont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0" fontId="19" fillId="0" borderId="35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32</xdr:row>
      <xdr:rowOff>89647</xdr:rowOff>
    </xdr:from>
    <xdr:to>
      <xdr:col>9</xdr:col>
      <xdr:colOff>616324</xdr:colOff>
      <xdr:row>34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0077450" y="788109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showGridLines="0" tabSelected="1" view="pageBreakPreview" topLeftCell="A4" zoomScale="85" zoomScaleNormal="85" zoomScaleSheetLayoutView="85" workbookViewId="0">
      <selection activeCell="B42" sqref="B42"/>
    </sheetView>
  </sheetViews>
  <sheetFormatPr defaultRowHeight="12.75" x14ac:dyDescent="0.2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hidden="1" customWidth="1"/>
    <col min="10" max="10" width="11.28515625" style="2" hidden="1" customWidth="1"/>
    <col min="11" max="11" width="13.28515625" style="2" hidden="1" customWidth="1"/>
    <col min="12" max="12" width="3.7109375" style="2" hidden="1" customWidth="1"/>
    <col min="13" max="13" width="11.7109375" style="2" hidden="1" customWidth="1"/>
    <col min="14" max="14" width="2.7109375" style="2" hidden="1" customWidth="1"/>
    <col min="15" max="15" width="13.28515625" style="2" hidden="1" customWidth="1"/>
    <col min="16" max="16" width="11.28515625" style="2" hidden="1" customWidth="1"/>
    <col min="17" max="17" width="15.7109375" style="2" hidden="1" customWidth="1"/>
    <col min="18" max="18" width="4.7109375" style="2" hidden="1" customWidth="1"/>
    <col min="19" max="19" width="11.7109375" style="2" hidden="1" customWidth="1"/>
    <col min="20" max="21" width="9.140625" style="2" customWidth="1"/>
    <col min="22" max="16384" width="9.140625" style="2"/>
  </cols>
  <sheetData>
    <row r="1" spans="1:19" ht="25.5" x14ac:dyDescent="0.35">
      <c r="A1" s="174" t="s">
        <v>47</v>
      </c>
      <c r="B1" s="174"/>
      <c r="C1" s="174"/>
      <c r="D1" s="174"/>
      <c r="E1" s="174"/>
      <c r="F1" s="174"/>
      <c r="G1" s="174"/>
      <c r="H1" s="174"/>
      <c r="I1" s="4"/>
      <c r="J1" s="4"/>
      <c r="K1" s="4"/>
    </row>
    <row r="2" spans="1:19" ht="22.5" x14ac:dyDescent="0.3">
      <c r="A2" s="175" t="s">
        <v>44</v>
      </c>
      <c r="B2" s="175"/>
      <c r="C2" s="175"/>
      <c r="D2" s="175"/>
      <c r="E2" s="175"/>
      <c r="F2" s="175"/>
      <c r="G2" s="175"/>
      <c r="H2" s="175"/>
      <c r="I2" s="4"/>
      <c r="J2" s="4"/>
      <c r="K2" s="4"/>
    </row>
    <row r="3" spans="1:19" ht="20.25" x14ac:dyDescent="0.3">
      <c r="A3" s="176" t="s">
        <v>0</v>
      </c>
      <c r="B3" s="176"/>
      <c r="C3" s="176"/>
      <c r="D3" s="176"/>
      <c r="E3" s="176"/>
      <c r="F3" s="176"/>
      <c r="G3" s="176"/>
      <c r="H3" s="176"/>
      <c r="I3" s="4"/>
      <c r="J3" s="4"/>
      <c r="K3" s="4"/>
    </row>
    <row r="4" spans="1:19" ht="20.2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 x14ac:dyDescent="0.25">
      <c r="A5" s="177" t="s">
        <v>43</v>
      </c>
      <c r="B5" s="177"/>
      <c r="C5" s="177"/>
      <c r="D5" s="177"/>
      <c r="E5" s="177"/>
      <c r="F5" s="177"/>
      <c r="G5" s="177"/>
      <c r="H5" s="177"/>
      <c r="I5" s="5"/>
      <c r="J5" s="5"/>
      <c r="K5" s="5"/>
    </row>
    <row r="6" spans="1:19" s="3" customFormat="1" ht="15.75" x14ac:dyDescent="0.25">
      <c r="A6" s="177"/>
      <c r="B6" s="177"/>
      <c r="C6" s="177"/>
      <c r="D6" s="177"/>
      <c r="E6" s="177"/>
      <c r="F6" s="177"/>
      <c r="G6" s="177"/>
      <c r="H6" s="177"/>
      <c r="I6" s="5"/>
      <c r="J6" s="5"/>
      <c r="K6" s="5"/>
    </row>
    <row r="7" spans="1:19" s="15" customFormat="1" ht="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 x14ac:dyDescent="0.25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 x14ac:dyDescent="0.25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 x14ac:dyDescent="0.3">
      <c r="A10" s="145" t="s">
        <v>4</v>
      </c>
      <c r="B10" s="178">
        <v>43340</v>
      </c>
      <c r="C10" s="178"/>
      <c r="D10" s="148"/>
      <c r="F10" s="144" t="s">
        <v>5</v>
      </c>
      <c r="G10" s="179">
        <v>66291</v>
      </c>
      <c r="H10" s="179"/>
    </row>
    <row r="11" spans="1:19" s="15" customFormat="1" ht="18" x14ac:dyDescent="0.25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 x14ac:dyDescent="0.25">
      <c r="A12" s="146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 x14ac:dyDescent="0.25">
      <c r="A13" s="162" t="s">
        <v>56</v>
      </c>
      <c r="B13" s="162"/>
      <c r="C13" s="162"/>
      <c r="D13" s="162"/>
      <c r="E13" s="162"/>
      <c r="F13" s="162"/>
      <c r="G13" s="162"/>
      <c r="H13" s="16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 x14ac:dyDescent="0.25">
      <c r="A14" s="162"/>
      <c r="B14" s="162"/>
      <c r="C14" s="162"/>
      <c r="D14" s="162"/>
      <c r="E14" s="162"/>
      <c r="F14" s="162"/>
      <c r="G14" s="162"/>
      <c r="H14" s="162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 x14ac:dyDescent="0.25">
      <c r="A15" s="162"/>
      <c r="B15" s="162"/>
      <c r="C15" s="162"/>
      <c r="D15" s="162"/>
      <c r="E15" s="162"/>
      <c r="F15" s="162"/>
      <c r="G15" s="162"/>
      <c r="H15" s="16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 x14ac:dyDescent="0.2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49</v>
      </c>
      <c r="F16" s="6" t="s">
        <v>50</v>
      </c>
      <c r="G16" s="6" t="s">
        <v>48</v>
      </c>
      <c r="H16" s="24"/>
      <c r="I16" s="125"/>
      <c r="J16" s="125"/>
    </row>
    <row r="17" spans="1:19" s="15" customFormat="1" ht="16.5" x14ac:dyDescent="0.25">
      <c r="A17" s="133">
        <v>1227</v>
      </c>
      <c r="B17" s="134" t="s">
        <v>57</v>
      </c>
      <c r="C17" s="135">
        <v>3</v>
      </c>
      <c r="D17" s="136">
        <v>119</v>
      </c>
      <c r="E17" s="137">
        <v>0</v>
      </c>
      <c r="F17" s="137">
        <v>500</v>
      </c>
      <c r="G17" s="138">
        <f t="shared" ref="G17" si="0">F17-E17</f>
        <v>500</v>
      </c>
      <c r="H17" s="14"/>
      <c r="I17" s="126"/>
      <c r="J17" s="30"/>
      <c r="Q17" s="16"/>
      <c r="R17" s="16"/>
      <c r="S17" s="16"/>
    </row>
    <row r="18" spans="1:19" s="15" customFormat="1" ht="16.5" x14ac:dyDescent="0.25">
      <c r="A18" s="133"/>
      <c r="B18" s="134"/>
      <c r="C18" s="135"/>
      <c r="D18" s="136"/>
      <c r="E18" s="137"/>
      <c r="F18" s="137"/>
      <c r="G18" s="138"/>
      <c r="H18" s="14"/>
      <c r="I18" s="126"/>
      <c r="J18" s="30"/>
      <c r="Q18" s="16"/>
      <c r="R18" s="16"/>
      <c r="S18" s="16"/>
    </row>
    <row r="19" spans="1:19" s="15" customFormat="1" ht="16.5" x14ac:dyDescent="0.25">
      <c r="A19" s="133"/>
      <c r="B19" s="134"/>
      <c r="C19" s="135"/>
      <c r="D19" s="136"/>
      <c r="E19" s="137"/>
      <c r="F19" s="137"/>
      <c r="G19" s="138"/>
      <c r="H19" s="14"/>
      <c r="I19" s="127"/>
      <c r="J19" s="30"/>
      <c r="Q19" s="16"/>
      <c r="R19" s="16"/>
      <c r="S19" s="16"/>
    </row>
    <row r="20" spans="1:19" s="15" customFormat="1" ht="16.5" x14ac:dyDescent="0.25">
      <c r="A20" s="133"/>
      <c r="B20" s="134"/>
      <c r="C20" s="135"/>
      <c r="D20" s="136"/>
      <c r="E20" s="137"/>
      <c r="F20" s="137"/>
      <c r="G20" s="138"/>
      <c r="H20" s="14"/>
      <c r="I20" s="127"/>
      <c r="J20" s="30"/>
      <c r="Q20" s="16"/>
      <c r="R20" s="16"/>
      <c r="S20" s="16"/>
    </row>
    <row r="21" spans="1:19" s="15" customFormat="1" ht="16.5" x14ac:dyDescent="0.25">
      <c r="A21" s="133"/>
      <c r="B21" s="134"/>
      <c r="C21" s="135"/>
      <c r="D21" s="136"/>
      <c r="E21" s="137"/>
      <c r="F21" s="137"/>
      <c r="G21" s="138"/>
      <c r="H21" s="14"/>
      <c r="I21" s="127"/>
      <c r="J21" s="30"/>
      <c r="Q21" s="16"/>
      <c r="R21" s="16"/>
      <c r="S21" s="16"/>
    </row>
    <row r="22" spans="1:19" s="15" customFormat="1" ht="16.5" x14ac:dyDescent="0.25">
      <c r="A22" s="133"/>
      <c r="B22" s="134"/>
      <c r="C22" s="135"/>
      <c r="D22" s="136"/>
      <c r="E22" s="137"/>
      <c r="F22" s="137"/>
      <c r="G22" s="138"/>
      <c r="H22" s="14"/>
      <c r="I22" s="127"/>
      <c r="J22" s="30"/>
      <c r="Q22" s="16"/>
      <c r="R22" s="16"/>
      <c r="S22" s="16"/>
    </row>
    <row r="23" spans="1:19" s="15" customFormat="1" ht="16.5" x14ac:dyDescent="0.25">
      <c r="A23" s="133"/>
      <c r="B23" s="134"/>
      <c r="C23" s="135"/>
      <c r="D23" s="136"/>
      <c r="E23" s="137"/>
      <c r="F23" s="137"/>
      <c r="G23" s="138"/>
      <c r="H23" s="14"/>
      <c r="I23" s="127"/>
      <c r="J23" s="30"/>
      <c r="Q23" s="16"/>
      <c r="R23" s="16"/>
      <c r="S23" s="16"/>
    </row>
    <row r="24" spans="1:19" s="15" customFormat="1" ht="16.5" x14ac:dyDescent="0.25">
      <c r="A24" s="133"/>
      <c r="B24" s="134"/>
      <c r="C24" s="135"/>
      <c r="D24" s="136"/>
      <c r="E24" s="137"/>
      <c r="F24" s="137"/>
      <c r="G24" s="138"/>
      <c r="H24" s="14"/>
      <c r="I24" s="127"/>
      <c r="J24" s="30"/>
      <c r="Q24" s="16"/>
      <c r="R24" s="16"/>
      <c r="S24" s="16"/>
    </row>
    <row r="25" spans="1:19" s="15" customFormat="1" ht="16.5" x14ac:dyDescent="0.25">
      <c r="A25" s="133"/>
      <c r="B25" s="134"/>
      <c r="C25" s="135"/>
      <c r="D25" s="136"/>
      <c r="E25" s="137"/>
      <c r="F25" s="137"/>
      <c r="G25" s="138"/>
      <c r="H25" s="14"/>
      <c r="I25" s="127"/>
      <c r="J25" s="30"/>
      <c r="Q25" s="16"/>
      <c r="R25" s="16"/>
      <c r="S25" s="16"/>
    </row>
    <row r="26" spans="1:19" s="15" customFormat="1" ht="16.5" x14ac:dyDescent="0.25">
      <c r="A26" s="133"/>
      <c r="B26" s="134"/>
      <c r="C26" s="135"/>
      <c r="D26" s="136"/>
      <c r="E26" s="137"/>
      <c r="F26" s="137"/>
      <c r="G26" s="138"/>
      <c r="H26" s="14"/>
      <c r="I26" s="127"/>
      <c r="J26" s="30"/>
      <c r="Q26" s="16"/>
      <c r="R26" s="16"/>
      <c r="S26" s="16"/>
    </row>
    <row r="27" spans="1:19" s="15" customFormat="1" ht="16.5" x14ac:dyDescent="0.25">
      <c r="A27" s="133"/>
      <c r="B27" s="134"/>
      <c r="C27" s="135"/>
      <c r="D27" s="136"/>
      <c r="E27" s="137"/>
      <c r="F27" s="137"/>
      <c r="G27" s="138"/>
      <c r="H27" s="14"/>
      <c r="I27" s="127"/>
      <c r="J27" s="30"/>
      <c r="Q27" s="16"/>
      <c r="R27" s="16"/>
      <c r="S27" s="16"/>
    </row>
    <row r="28" spans="1:19" s="15" customFormat="1" ht="16.5" x14ac:dyDescent="0.25">
      <c r="A28" s="133"/>
      <c r="B28" s="134"/>
      <c r="C28" s="135"/>
      <c r="D28" s="136"/>
      <c r="E28" s="137"/>
      <c r="F28" s="137"/>
      <c r="G28" s="138"/>
      <c r="H28" s="14"/>
      <c r="J28" s="131"/>
      <c r="K28" s="30"/>
      <c r="Q28" s="16"/>
      <c r="R28" s="16"/>
      <c r="S28" s="16"/>
    </row>
    <row r="29" spans="1:19" s="15" customFormat="1" ht="16.5" x14ac:dyDescent="0.25">
      <c r="A29" s="133"/>
      <c r="B29" s="134"/>
      <c r="C29" s="135"/>
      <c r="D29" s="136"/>
      <c r="E29" s="137"/>
      <c r="F29" s="137"/>
      <c r="G29" s="138"/>
      <c r="H29" s="14"/>
      <c r="I29" s="45" t="s">
        <v>52</v>
      </c>
      <c r="J29" s="131"/>
      <c r="K29" s="30"/>
      <c r="Q29" s="16"/>
      <c r="R29" s="16"/>
      <c r="S29" s="16"/>
    </row>
    <row r="30" spans="1:19" s="15" customFormat="1" ht="16.5" x14ac:dyDescent="0.25">
      <c r="A30" s="133"/>
      <c r="B30" s="134"/>
      <c r="C30" s="135"/>
      <c r="D30" s="136"/>
      <c r="E30" s="137"/>
      <c r="F30" s="137"/>
      <c r="G30" s="138"/>
      <c r="H30" s="14"/>
      <c r="I30" s="45"/>
      <c r="J30" s="131"/>
      <c r="K30" s="30"/>
      <c r="Q30" s="16"/>
      <c r="R30" s="16"/>
      <c r="S30" s="16"/>
    </row>
    <row r="31" spans="1:19" s="15" customFormat="1" ht="16.5" x14ac:dyDescent="0.25">
      <c r="A31" s="133"/>
      <c r="B31" s="134"/>
      <c r="C31" s="135"/>
      <c r="D31" s="136"/>
      <c r="E31" s="137"/>
      <c r="F31" s="137"/>
      <c r="G31" s="138"/>
      <c r="H31" s="14"/>
      <c r="I31" s="30" t="s">
        <v>51</v>
      </c>
      <c r="Q31" s="16"/>
      <c r="R31" s="16"/>
      <c r="S31" s="16"/>
    </row>
    <row r="32" spans="1:19" s="15" customFormat="1" ht="16.5" x14ac:dyDescent="0.25">
      <c r="A32" s="133"/>
      <c r="B32" s="134"/>
      <c r="C32" s="135"/>
      <c r="D32" s="136"/>
      <c r="E32" s="137"/>
      <c r="F32" s="137"/>
      <c r="G32" s="138"/>
      <c r="H32" s="14"/>
      <c r="I32" s="30" t="s">
        <v>53</v>
      </c>
      <c r="Q32" s="16"/>
      <c r="R32" s="16"/>
      <c r="S32" s="16"/>
    </row>
    <row r="33" spans="1:19" s="15" customFormat="1" ht="16.5" x14ac:dyDescent="0.25">
      <c r="A33" s="9"/>
      <c r="B33" s="17"/>
      <c r="C33" s="10"/>
      <c r="D33" s="11"/>
      <c r="E33" s="12"/>
      <c r="F33" s="12"/>
      <c r="G33" s="13"/>
      <c r="H33" s="14"/>
      <c r="I33" s="127"/>
      <c r="J33" s="30"/>
      <c r="Q33" s="16"/>
      <c r="R33" s="16"/>
      <c r="S33" s="16"/>
    </row>
    <row r="34" spans="1:19" s="15" customFormat="1" ht="18" x14ac:dyDescent="0.2">
      <c r="A34" s="18"/>
      <c r="B34" s="19"/>
      <c r="C34" s="163"/>
      <c r="D34" s="163"/>
      <c r="E34" s="121">
        <f>SUM(E17:E33)</f>
        <v>0</v>
      </c>
      <c r="F34" s="121">
        <f>SUM(F17:F33)</f>
        <v>500</v>
      </c>
      <c r="G34" s="121">
        <f>SUM(G17:G33)</f>
        <v>500</v>
      </c>
      <c r="H34" s="20"/>
      <c r="I34" s="20"/>
    </row>
    <row r="35" spans="1:19" s="15" customFormat="1" ht="19.5" x14ac:dyDescent="0.2">
      <c r="A35" s="25" t="s">
        <v>19</v>
      </c>
      <c r="B35" s="26"/>
      <c r="C35" s="26"/>
      <c r="D35" s="27"/>
      <c r="E35" s="28"/>
      <c r="F35" s="28"/>
      <c r="G35" s="28"/>
      <c r="H35" s="147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15" customFormat="1" x14ac:dyDescent="0.2">
      <c r="H36" s="30"/>
      <c r="I36" s="31" t="s">
        <v>18</v>
      </c>
      <c r="J36" s="32"/>
      <c r="K36" s="32"/>
      <c r="L36" s="33"/>
      <c r="M36" s="34">
        <v>2018</v>
      </c>
      <c r="N36" s="35"/>
      <c r="O36" s="36" t="s">
        <v>18</v>
      </c>
      <c r="P36" s="32"/>
      <c r="Q36" s="32"/>
      <c r="R36" s="33"/>
      <c r="S36" s="37">
        <f>M36+1</f>
        <v>2019</v>
      </c>
    </row>
    <row r="37" spans="1:19" s="15" customFormat="1" ht="18.75" customHeight="1" x14ac:dyDescent="0.25">
      <c r="B37" s="38"/>
      <c r="C37" s="38"/>
      <c r="D37" s="39"/>
      <c r="H37" s="30"/>
      <c r="I37" s="129" t="s">
        <v>20</v>
      </c>
      <c r="J37" s="130">
        <v>0</v>
      </c>
      <c r="K37" s="41"/>
      <c r="L37" s="41"/>
      <c r="M37" s="164" t="str">
        <f>"Net Working Days Remaining in "&amp;M36</f>
        <v>Net Working Days Remaining in 2018</v>
      </c>
      <c r="N37" s="42"/>
      <c r="O37" s="43" t="str">
        <f>I37</f>
        <v># of Employees:</v>
      </c>
      <c r="P37" s="44">
        <f>J37</f>
        <v>0</v>
      </c>
      <c r="Q37" s="41"/>
      <c r="R37" s="41"/>
      <c r="S37" s="166" t="str">
        <f>"Net Working Days Remaining in "&amp;S36</f>
        <v>Net Working Days Remaining in 2019</v>
      </c>
    </row>
    <row r="38" spans="1:19" s="15" customFormat="1" ht="13.5" thickBot="1" x14ac:dyDescent="0.25">
      <c r="A38" s="159"/>
      <c r="B38" s="159"/>
      <c r="C38" s="45"/>
      <c r="D38" s="45"/>
      <c r="E38" s="46"/>
      <c r="F38" s="47"/>
      <c r="G38" s="30"/>
      <c r="H38" s="48"/>
      <c r="I38" s="40" t="s">
        <v>21</v>
      </c>
      <c r="J38" s="123">
        <f>G34</f>
        <v>500</v>
      </c>
      <c r="K38" s="122">
        <f>J38</f>
        <v>500</v>
      </c>
      <c r="L38" s="41"/>
      <c r="M38" s="164"/>
      <c r="N38" s="42"/>
      <c r="O38" s="43" t="str">
        <f>I38</f>
        <v>Annual Salary:</v>
      </c>
      <c r="P38" s="124">
        <f>J38</f>
        <v>500</v>
      </c>
      <c r="Q38" s="122">
        <f>P38</f>
        <v>500</v>
      </c>
      <c r="R38" s="41"/>
      <c r="S38" s="166"/>
    </row>
    <row r="39" spans="1:19" s="15" customFormat="1" ht="15.75" thickTop="1" x14ac:dyDescent="0.2">
      <c r="B39" s="168" t="s">
        <v>8</v>
      </c>
      <c r="C39" s="169"/>
      <c r="D39" s="170"/>
      <c r="E39" s="169" t="s">
        <v>9</v>
      </c>
      <c r="F39" s="170"/>
      <c r="G39" s="119"/>
      <c r="I39" s="40" t="s">
        <v>22</v>
      </c>
      <c r="J39" s="132">
        <v>43346</v>
      </c>
      <c r="K39" s="52">
        <v>43465</v>
      </c>
      <c r="L39" s="53"/>
      <c r="M39" s="164"/>
      <c r="N39" s="42"/>
      <c r="O39" s="43" t="str">
        <f>I39</f>
        <v>Effective Date:</v>
      </c>
      <c r="P39" s="54">
        <v>43466</v>
      </c>
      <c r="Q39" s="52">
        <v>43830</v>
      </c>
      <c r="R39" s="41"/>
      <c r="S39" s="166"/>
    </row>
    <row r="40" spans="1:19" s="15" customFormat="1" ht="18.75" thickBot="1" x14ac:dyDescent="0.3">
      <c r="A40" s="21"/>
      <c r="B40" s="171" t="s">
        <v>10</v>
      </c>
      <c r="C40" s="172"/>
      <c r="D40" s="173"/>
      <c r="E40" s="172" t="s">
        <v>11</v>
      </c>
      <c r="F40" s="173"/>
      <c r="G40" s="120" t="s">
        <v>23</v>
      </c>
      <c r="I40" s="55"/>
      <c r="J40" s="56">
        <v>43101</v>
      </c>
      <c r="K40" s="56">
        <v>43465</v>
      </c>
      <c r="L40" s="41"/>
      <c r="M40" s="165"/>
      <c r="N40" s="42"/>
      <c r="O40" s="41"/>
      <c r="P40" s="57">
        <v>43466</v>
      </c>
      <c r="Q40" s="57">
        <v>43830</v>
      </c>
      <c r="R40" s="41"/>
      <c r="S40" s="167"/>
    </row>
    <row r="41" spans="1:19" s="15" customFormat="1" ht="15.75" thickTop="1" x14ac:dyDescent="0.2">
      <c r="A41" s="139"/>
      <c r="B41" s="140" t="s">
        <v>60</v>
      </c>
      <c r="C41" s="141">
        <v>119</v>
      </c>
      <c r="D41" s="142"/>
      <c r="E41" s="143" t="s">
        <v>55</v>
      </c>
      <c r="F41" s="62" t="s">
        <v>59</v>
      </c>
      <c r="G41" s="63">
        <f t="shared" ref="G41:G47" si="1">K41</f>
        <v>164.75</v>
      </c>
      <c r="I41" s="64" t="s">
        <v>24</v>
      </c>
      <c r="J41" s="65">
        <f>M41/M42</f>
        <v>0.32950191570881227</v>
      </c>
      <c r="K41" s="66">
        <f>ROUND(K38*J41,2)</f>
        <v>164.75</v>
      </c>
      <c r="L41" s="41"/>
      <c r="M41" s="67">
        <f>NETWORKDAYS(J39,K39)</f>
        <v>86</v>
      </c>
      <c r="N41" s="42"/>
      <c r="O41" s="68" t="s">
        <v>25</v>
      </c>
      <c r="P41" s="65">
        <f>S41/S42</f>
        <v>1</v>
      </c>
      <c r="Q41" s="66">
        <f>ROUND(Q38*P41,2)</f>
        <v>500</v>
      </c>
      <c r="R41" s="41"/>
      <c r="S41" s="69">
        <f>NETWORKDAYS(P39,Q39)</f>
        <v>261</v>
      </c>
    </row>
    <row r="42" spans="1:19" s="15" customFormat="1" ht="15.75" customHeight="1" x14ac:dyDescent="0.2">
      <c r="A42" s="58"/>
      <c r="B42" s="59" t="str">
        <f>B41</f>
        <v>8-1227-421-00-280-005-0-</v>
      </c>
      <c r="C42" s="60" t="s">
        <v>26</v>
      </c>
      <c r="D42" s="70"/>
      <c r="E42" s="61" t="str">
        <f>E41</f>
        <v>SHRF INVESTIG HB65-</v>
      </c>
      <c r="F42" s="71" t="s">
        <v>27</v>
      </c>
      <c r="G42" s="63">
        <f t="shared" si="1"/>
        <v>0</v>
      </c>
      <c r="I42" s="55" t="s">
        <v>28</v>
      </c>
      <c r="J42" s="66">
        <v>6900</v>
      </c>
      <c r="K42" s="72">
        <f>ROUND(J42*J37*J41,2)</f>
        <v>0</v>
      </c>
      <c r="L42" s="41"/>
      <c r="M42" s="73">
        <f>NETWORKDAYS(J40,K40)</f>
        <v>261</v>
      </c>
      <c r="N42" s="42"/>
      <c r="O42" s="41" t="str">
        <f t="shared" ref="O42:P46" si="2">I42</f>
        <v>Health Ins.</v>
      </c>
      <c r="P42" s="66">
        <v>6900</v>
      </c>
      <c r="Q42" s="72">
        <f>ROUND(P42*P37*P41,2)</f>
        <v>0</v>
      </c>
      <c r="R42" s="41"/>
      <c r="S42" s="74">
        <f>NETWORKDAYS(P40,Q40)</f>
        <v>261</v>
      </c>
    </row>
    <row r="43" spans="1:19" s="15" customFormat="1" ht="15" x14ac:dyDescent="0.2">
      <c r="A43" s="58"/>
      <c r="B43" s="59" t="str">
        <f t="shared" ref="B43:B47" si="3">B42</f>
        <v>8-1227-421-00-280-005-0-</v>
      </c>
      <c r="C43" s="60" t="s">
        <v>29</v>
      </c>
      <c r="D43" s="75"/>
      <c r="E43" s="61" t="str">
        <f t="shared" ref="E43:E47" si="4">E42</f>
        <v>SHRF INVESTIG HB65-</v>
      </c>
      <c r="F43" s="71" t="s">
        <v>30</v>
      </c>
      <c r="G43" s="63">
        <f t="shared" si="1"/>
        <v>0</v>
      </c>
      <c r="I43" s="55" t="s">
        <v>31</v>
      </c>
      <c r="J43" s="66">
        <v>43.56</v>
      </c>
      <c r="K43" s="72">
        <f>ROUND(J43*J37*J41,2)</f>
        <v>0</v>
      </c>
      <c r="L43" s="41"/>
      <c r="M43" s="76"/>
      <c r="N43" s="42"/>
      <c r="O43" s="41" t="str">
        <f t="shared" si="2"/>
        <v>Life Ins.</v>
      </c>
      <c r="P43" s="66">
        <v>43.56</v>
      </c>
      <c r="Q43" s="72">
        <f>ROUND(P43*P37*P41,2)</f>
        <v>0</v>
      </c>
      <c r="R43" s="41"/>
      <c r="S43" s="77"/>
    </row>
    <row r="44" spans="1:19" s="15" customFormat="1" ht="15.75" customHeight="1" x14ac:dyDescent="0.2">
      <c r="A44" s="58"/>
      <c r="B44" s="59" t="str">
        <f t="shared" si="3"/>
        <v>8-1227-421-00-280-005-0-</v>
      </c>
      <c r="C44" s="60" t="s">
        <v>32</v>
      </c>
      <c r="D44" s="75"/>
      <c r="E44" s="61" t="str">
        <f t="shared" si="4"/>
        <v>SHRF INVESTIG HB65-</v>
      </c>
      <c r="F44" s="71" t="s">
        <v>33</v>
      </c>
      <c r="G44" s="63">
        <f t="shared" si="1"/>
        <v>12.6</v>
      </c>
      <c r="I44" s="55" t="s">
        <v>33</v>
      </c>
      <c r="J44" s="78">
        <v>7.6499999999999999E-2</v>
      </c>
      <c r="K44" s="66">
        <f>ROUND((K38*J44)*J41,2)</f>
        <v>12.6</v>
      </c>
      <c r="L44" s="41"/>
      <c r="M44" s="153" t="str">
        <f>"Budgetary impact for "&amp;M36</f>
        <v>Budgetary impact for 2018</v>
      </c>
      <c r="N44" s="42"/>
      <c r="O44" s="41" t="str">
        <f t="shared" si="2"/>
        <v>FICA</v>
      </c>
      <c r="P44" s="78">
        <f t="shared" si="2"/>
        <v>7.6499999999999999E-2</v>
      </c>
      <c r="Q44" s="66">
        <f>ROUND((Q38*P44)*P41,2)</f>
        <v>38.25</v>
      </c>
      <c r="R44" s="41"/>
      <c r="S44" s="156" t="str">
        <f>"Budgetary impact for "&amp;S36</f>
        <v>Budgetary impact for 2019</v>
      </c>
    </row>
    <row r="45" spans="1:19" s="15" customFormat="1" ht="15" x14ac:dyDescent="0.2">
      <c r="A45" s="58"/>
      <c r="B45" s="59" t="str">
        <f t="shared" si="3"/>
        <v>8-1227-421-00-280-005-0-</v>
      </c>
      <c r="C45" s="60" t="s">
        <v>34</v>
      </c>
      <c r="D45" s="79"/>
      <c r="E45" s="61" t="str">
        <f t="shared" si="4"/>
        <v>SHRF INVESTIG HB65-</v>
      </c>
      <c r="F45" s="71" t="s">
        <v>35</v>
      </c>
      <c r="G45" s="63">
        <f t="shared" si="1"/>
        <v>19.440000000000001</v>
      </c>
      <c r="I45" s="55" t="s">
        <v>36</v>
      </c>
      <c r="J45" s="78">
        <v>0.11799999999999999</v>
      </c>
      <c r="K45" s="66">
        <f>ROUND((K38*J45)*J41,2)</f>
        <v>19.440000000000001</v>
      </c>
      <c r="L45" s="41"/>
      <c r="M45" s="154"/>
      <c r="N45" s="42"/>
      <c r="O45" s="41" t="str">
        <f t="shared" si="2"/>
        <v>Retirement</v>
      </c>
      <c r="P45" s="78">
        <v>0.11799999999999999</v>
      </c>
      <c r="Q45" s="66">
        <f>ROUND((Q38*P45)*P41,2)</f>
        <v>59</v>
      </c>
      <c r="R45" s="41"/>
      <c r="S45" s="157"/>
    </row>
    <row r="46" spans="1:19" s="15" customFormat="1" ht="15" x14ac:dyDescent="0.2">
      <c r="A46" s="8"/>
      <c r="B46" s="59" t="str">
        <f t="shared" si="3"/>
        <v>8-1227-421-00-280-005-0-</v>
      </c>
      <c r="C46" s="60" t="s">
        <v>37</v>
      </c>
      <c r="D46" s="79"/>
      <c r="E46" s="61" t="str">
        <f t="shared" si="4"/>
        <v>SHRF INVESTIG HB65-</v>
      </c>
      <c r="F46" s="71" t="s">
        <v>38</v>
      </c>
      <c r="G46" s="63">
        <f t="shared" si="1"/>
        <v>0.99</v>
      </c>
      <c r="I46" s="55" t="s">
        <v>39</v>
      </c>
      <c r="J46" s="78">
        <v>6.0000000000000001E-3</v>
      </c>
      <c r="K46" s="66">
        <f>ROUND((K38*J46)*J41,2)</f>
        <v>0.99</v>
      </c>
      <c r="L46" s="41"/>
      <c r="M46" s="155"/>
      <c r="N46" s="42"/>
      <c r="O46" s="41" t="str">
        <f t="shared" si="2"/>
        <v>Unemployment</v>
      </c>
      <c r="P46" s="78">
        <f t="shared" si="2"/>
        <v>6.0000000000000001E-3</v>
      </c>
      <c r="Q46" s="66">
        <f>ROUND((Q38*P46)*P41,2)</f>
        <v>3</v>
      </c>
      <c r="R46" s="41"/>
      <c r="S46" s="158"/>
    </row>
    <row r="47" spans="1:19" s="15" customFormat="1" ht="15.75" thickBot="1" x14ac:dyDescent="0.25">
      <c r="A47" s="8"/>
      <c r="B47" s="59" t="str">
        <f t="shared" si="3"/>
        <v>8-1227-421-00-280-005-0-</v>
      </c>
      <c r="C47" s="60" t="s">
        <v>40</v>
      </c>
      <c r="D47" s="79"/>
      <c r="E47" s="61" t="str">
        <f t="shared" si="4"/>
        <v>SHRF INVESTIG HB65-</v>
      </c>
      <c r="F47" s="71" t="s">
        <v>41</v>
      </c>
      <c r="G47" s="63">
        <f t="shared" si="1"/>
        <v>1.55</v>
      </c>
      <c r="I47" s="80" t="s">
        <v>42</v>
      </c>
      <c r="J47" s="81">
        <v>9.4000000000000004E-3</v>
      </c>
      <c r="K47" s="82">
        <f>ROUND((K38*J47)*J41,2)</f>
        <v>1.55</v>
      </c>
      <c r="L47" s="83"/>
      <c r="M47" s="84">
        <f>SUM(K42:K47,K41)</f>
        <v>199.32999999999998</v>
      </c>
      <c r="N47" s="85"/>
      <c r="O47" s="86" t="s">
        <v>42</v>
      </c>
      <c r="P47" s="87">
        <f>J47</f>
        <v>9.4000000000000004E-3</v>
      </c>
      <c r="Q47" s="82">
        <f>ROUND((Q38*P47)*P41,2)</f>
        <v>4.7</v>
      </c>
      <c r="R47" s="83"/>
      <c r="S47" s="88">
        <f>SUM(Q42:Q47,Q41)</f>
        <v>604.95000000000005</v>
      </c>
    </row>
    <row r="48" spans="1:19" s="15" customFormat="1" ht="15.75" thickBot="1" x14ac:dyDescent="0.25">
      <c r="A48" s="8"/>
      <c r="B48" s="89" t="s">
        <v>6</v>
      </c>
      <c r="C48" s="90"/>
      <c r="D48" s="91" t="s">
        <v>6</v>
      </c>
      <c r="E48" s="92"/>
      <c r="F48" s="93"/>
      <c r="G48" s="94"/>
      <c r="K48" s="66"/>
      <c r="M48" s="95"/>
      <c r="S48" s="95"/>
    </row>
    <row r="49" spans="1:19" s="15" customFormat="1" ht="16.5" thickTop="1" thickBot="1" x14ac:dyDescent="0.25">
      <c r="A49" s="8"/>
      <c r="B49" s="96" t="s">
        <v>6</v>
      </c>
      <c r="C49" s="97"/>
      <c r="D49" s="97" t="s">
        <v>6</v>
      </c>
      <c r="E49" s="98"/>
      <c r="F49" s="99" t="s">
        <v>54</v>
      </c>
      <c r="G49" s="100">
        <f>SUM(G41:G48)</f>
        <v>199.33</v>
      </c>
      <c r="H49" s="30"/>
      <c r="I49" s="41"/>
      <c r="J49" s="101"/>
      <c r="K49" s="66"/>
      <c r="L49" s="30"/>
      <c r="M49" s="30"/>
      <c r="N49" s="30"/>
      <c r="O49" s="41"/>
      <c r="P49" s="101"/>
      <c r="Q49" s="66"/>
      <c r="R49" s="30"/>
      <c r="S49" s="30"/>
    </row>
    <row r="50" spans="1:19" s="15" customFormat="1" ht="13.5" thickTop="1" x14ac:dyDescent="0.2">
      <c r="A50" s="159"/>
      <c r="B50" s="159"/>
      <c r="C50" s="45"/>
      <c r="D50" s="45"/>
      <c r="E50" s="46"/>
      <c r="F50" s="47"/>
      <c r="G50" s="30"/>
      <c r="H50" s="48"/>
      <c r="I50" s="43"/>
      <c r="J50" s="49"/>
      <c r="K50" s="50"/>
      <c r="L50" s="41"/>
      <c r="M50" s="102"/>
      <c r="N50" s="41"/>
      <c r="O50" s="43"/>
      <c r="P50" s="51"/>
      <c r="Q50" s="50"/>
      <c r="R50" s="41"/>
      <c r="S50" s="102"/>
    </row>
    <row r="51" spans="1:19" s="15" customFormat="1" ht="22.5" x14ac:dyDescent="0.3">
      <c r="B51" s="103"/>
      <c r="C51" s="160"/>
      <c r="D51" s="160"/>
      <c r="E51" s="160"/>
      <c r="G51" s="128"/>
      <c r="H51" s="104"/>
      <c r="I51" s="30"/>
      <c r="J51" s="30"/>
      <c r="K51" s="105"/>
      <c r="L51" s="30"/>
      <c r="M51" s="30"/>
      <c r="N51" s="30"/>
      <c r="O51" s="30"/>
      <c r="P51" s="30"/>
      <c r="Q51" s="105"/>
      <c r="R51" s="30"/>
      <c r="S51" s="30"/>
    </row>
    <row r="52" spans="1:19" s="15" customFormat="1" ht="22.5" x14ac:dyDescent="0.3">
      <c r="A52" s="106"/>
      <c r="B52" s="107"/>
      <c r="C52" s="108"/>
      <c r="D52" s="108"/>
      <c r="E52" s="108"/>
      <c r="F52" s="108"/>
      <c r="G52" s="108"/>
      <c r="H52" s="104"/>
    </row>
    <row r="53" spans="1:19" s="15" customFormat="1" ht="22.5" customHeight="1" x14ac:dyDescent="0.3">
      <c r="A53" s="106" t="s">
        <v>12</v>
      </c>
      <c r="B53" s="107"/>
      <c r="C53" s="161" t="s">
        <v>58</v>
      </c>
      <c r="D53" s="161"/>
      <c r="E53" s="161"/>
      <c r="F53" s="161"/>
      <c r="G53" s="161"/>
      <c r="H53" s="109"/>
    </row>
    <row r="54" spans="1:19" s="15" customFormat="1" ht="22.5" x14ac:dyDescent="0.3">
      <c r="A54" s="110"/>
      <c r="B54" s="111"/>
      <c r="C54" s="161"/>
      <c r="D54" s="161"/>
      <c r="E54" s="161"/>
      <c r="F54" s="161"/>
      <c r="G54" s="161"/>
      <c r="H54" s="110"/>
    </row>
    <row r="55" spans="1:19" s="15" customFormat="1" ht="36" customHeight="1" x14ac:dyDescent="0.3">
      <c r="A55" s="112"/>
      <c r="B55" s="112"/>
      <c r="C55" s="161"/>
      <c r="D55" s="161"/>
      <c r="E55" s="161"/>
      <c r="F55" s="161"/>
      <c r="G55" s="161"/>
      <c r="H55" s="112"/>
    </row>
    <row r="56" spans="1:19" s="15" customFormat="1" ht="18" x14ac:dyDescent="0.25">
      <c r="A56" s="113" t="s">
        <v>46</v>
      </c>
      <c r="B56" s="114"/>
      <c r="C56" s="114"/>
      <c r="D56" s="115"/>
      <c r="E56" s="115"/>
      <c r="F56" s="115"/>
      <c r="G56" s="116"/>
      <c r="H56" s="116"/>
    </row>
    <row r="57" spans="1:19" s="15" customFormat="1" ht="18" x14ac:dyDescent="0.25">
      <c r="A57" s="149"/>
      <c r="B57" s="150"/>
      <c r="C57" s="150"/>
      <c r="D57" s="150"/>
      <c r="E57" s="150"/>
      <c r="F57" s="150"/>
      <c r="G57" s="150"/>
      <c r="H57" s="151"/>
    </row>
    <row r="58" spans="1:19" s="15" customFormat="1" ht="18" x14ac:dyDescent="0.25">
      <c r="A58" s="149"/>
      <c r="B58" s="150"/>
      <c r="C58" s="150"/>
      <c r="D58" s="150"/>
      <c r="E58" s="150"/>
      <c r="F58" s="150"/>
      <c r="G58" s="150"/>
      <c r="H58" s="151"/>
    </row>
    <row r="59" spans="1:19" s="15" customFormat="1" ht="18" x14ac:dyDescent="0.25">
      <c r="A59" s="149"/>
      <c r="B59" s="150"/>
      <c r="C59" s="150"/>
      <c r="D59" s="150"/>
      <c r="E59" s="150"/>
      <c r="F59" s="150"/>
      <c r="G59" s="150"/>
      <c r="H59" s="151"/>
    </row>
    <row r="60" spans="1:19" s="15" customFormat="1" ht="18" x14ac:dyDescent="0.25">
      <c r="A60" s="149"/>
      <c r="B60" s="150"/>
      <c r="C60" s="150"/>
      <c r="D60" s="150"/>
      <c r="E60" s="150"/>
      <c r="F60" s="150"/>
      <c r="G60" s="150"/>
      <c r="H60" s="151"/>
    </row>
    <row r="61" spans="1:19" s="15" customFormat="1" x14ac:dyDescent="0.2">
      <c r="A61" s="117" t="s">
        <v>13</v>
      </c>
      <c r="B61" s="117"/>
      <c r="C61" s="117"/>
      <c r="D61" s="117"/>
      <c r="E61" s="117"/>
      <c r="F61" s="117"/>
      <c r="G61" s="117"/>
      <c r="H61" s="117"/>
    </row>
    <row r="62" spans="1:19" s="15" customFormat="1" x14ac:dyDescent="0.2">
      <c r="A62" s="118">
        <v>38386</v>
      </c>
      <c r="B62" s="118"/>
      <c r="C62" s="118"/>
      <c r="D62" s="118"/>
      <c r="E62" s="118"/>
      <c r="F62" s="118"/>
      <c r="G62" s="118"/>
      <c r="H62" s="118"/>
    </row>
    <row r="63" spans="1:19" s="15" customFormat="1" x14ac:dyDescent="0.2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19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</sheetData>
  <mergeCells count="25">
    <mergeCell ref="A1:H1"/>
    <mergeCell ref="A2:H2"/>
    <mergeCell ref="A3:H3"/>
    <mergeCell ref="A5:H6"/>
    <mergeCell ref="B10:C10"/>
    <mergeCell ref="G10:H10"/>
    <mergeCell ref="A13:H15"/>
    <mergeCell ref="C34:D34"/>
    <mergeCell ref="M37:M40"/>
    <mergeCell ref="S37:S40"/>
    <mergeCell ref="A38:B38"/>
    <mergeCell ref="B39:D39"/>
    <mergeCell ref="E39:F39"/>
    <mergeCell ref="B40:D40"/>
    <mergeCell ref="E40:F40"/>
    <mergeCell ref="A58:H58"/>
    <mergeCell ref="A59:H59"/>
    <mergeCell ref="A60:H60"/>
    <mergeCell ref="A63:S63"/>
    <mergeCell ref="M44:M46"/>
    <mergeCell ref="S44:S46"/>
    <mergeCell ref="A50:B50"/>
    <mergeCell ref="C51:E51"/>
    <mergeCell ref="C53:G55"/>
    <mergeCell ref="A57:H57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2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280-005</vt:lpstr>
      <vt:lpstr>'280-005'!Print_Area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2017-09-22T20:22:51Z</cp:lastPrinted>
  <dcterms:created xsi:type="dcterms:W3CDTF">2007-12-28T20:11:06Z</dcterms:created>
  <dcterms:modified xsi:type="dcterms:W3CDTF">2018-08-24T15:38:14Z</dcterms:modified>
</cp:coreProperties>
</file>